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M\Documents\Growth Consultores\"/>
    </mc:Choice>
  </mc:AlternateContent>
  <bookViews>
    <workbookView xWindow="28695" yWindow="-105" windowWidth="29010" windowHeight="15810" activeTab="2"/>
  </bookViews>
  <sheets>
    <sheet name="CONFIGURACIONES" sheetId="1" r:id="rId1"/>
    <sheet name="DATOS" sheetId="2" r:id="rId2"/>
    <sheet name="DASHBOARD" sheetId="3" r:id="rId3"/>
  </sheets>
  <definedNames>
    <definedName name="SegmentaciónDeDatos_AREA_RESPONSABLE">#N/A</definedName>
  </definedNames>
  <calcPr calcId="152511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3" l="1"/>
  <c r="E29" i="3" l="1"/>
  <c r="D16" i="3"/>
  <c r="O32" i="3"/>
  <c r="O24" i="3"/>
  <c r="J24" i="3"/>
  <c r="O16" i="3"/>
  <c r="H15" i="3"/>
  <c r="A10" i="3"/>
  <c r="L17" i="3" s="1"/>
  <c r="A11" i="3"/>
  <c r="L26" i="3" s="1"/>
  <c r="A12" i="3"/>
  <c r="G16" i="3" s="1"/>
  <c r="A13" i="3"/>
  <c r="N17" i="3" s="1"/>
  <c r="A14" i="3"/>
  <c r="I25" i="3" s="1"/>
  <c r="A15" i="3"/>
  <c r="N25" i="3" s="1"/>
  <c r="A16" i="3"/>
  <c r="N33" i="3" s="1"/>
  <c r="A17" i="3"/>
  <c r="A18" i="3"/>
  <c r="A19" i="3"/>
  <c r="A9" i="3"/>
  <c r="I17" i="3" s="1"/>
  <c r="M25" i="3"/>
  <c r="M16" i="3"/>
  <c r="J16" i="3"/>
  <c r="D69" i="1"/>
  <c r="C69" i="1" s="1"/>
  <c r="B69" i="1"/>
  <c r="D68" i="1"/>
  <c r="C68" i="1" s="1"/>
  <c r="D65" i="1"/>
  <c r="C65" i="1" s="1"/>
  <c r="D66" i="1"/>
  <c r="C66" i="1" s="1"/>
  <c r="D67" i="1"/>
  <c r="C67" i="1" s="1"/>
  <c r="D64" i="1"/>
  <c r="C64" i="1" s="1"/>
  <c r="D59" i="1"/>
  <c r="C59" i="1" s="1"/>
  <c r="D60" i="1"/>
  <c r="C60" i="1" s="1"/>
  <c r="D61" i="1"/>
  <c r="C61" i="1" s="1"/>
  <c r="D62" i="1"/>
  <c r="C62" i="1" s="1"/>
  <c r="D63" i="1"/>
  <c r="C63" i="1" s="1"/>
  <c r="D58" i="1"/>
  <c r="C58" i="1" s="1"/>
  <c r="D53" i="1"/>
  <c r="C53" i="1" s="1"/>
  <c r="D54" i="1"/>
  <c r="C54" i="1" s="1"/>
  <c r="D55" i="1"/>
  <c r="C55" i="1" s="1"/>
  <c r="D56" i="1"/>
  <c r="C56" i="1" s="1"/>
  <c r="D57" i="1"/>
  <c r="C57" i="1" s="1"/>
  <c r="D52" i="1"/>
  <c r="C52" i="1" s="1"/>
  <c r="D47" i="1"/>
  <c r="C47" i="1" s="1"/>
  <c r="D48" i="1"/>
  <c r="C48" i="1" s="1"/>
  <c r="D49" i="1"/>
  <c r="C49" i="1" s="1"/>
  <c r="D50" i="1"/>
  <c r="C50" i="1" s="1"/>
  <c r="D51" i="1"/>
  <c r="C51" i="1" s="1"/>
  <c r="D46" i="1"/>
  <c r="C46" i="1" s="1"/>
  <c r="D42" i="1"/>
  <c r="C42" i="1" s="1"/>
  <c r="D43" i="1"/>
  <c r="C43" i="1" s="1"/>
  <c r="D44" i="1"/>
  <c r="C44" i="1" s="1"/>
  <c r="D45" i="1"/>
  <c r="D41" i="1"/>
  <c r="C41" i="1" s="1"/>
  <c r="D40" i="1"/>
  <c r="B65" i="1"/>
  <c r="B66" i="1"/>
  <c r="B67" i="1"/>
  <c r="B68" i="1"/>
  <c r="B64" i="1"/>
  <c r="B59" i="1"/>
  <c r="B60" i="1"/>
  <c r="B61" i="1"/>
  <c r="B62" i="1"/>
  <c r="B63" i="1"/>
  <c r="B58" i="1"/>
  <c r="B53" i="1"/>
  <c r="B54" i="1"/>
  <c r="B55" i="1"/>
  <c r="B56" i="1"/>
  <c r="B57" i="1"/>
  <c r="B52" i="1"/>
  <c r="B47" i="1"/>
  <c r="B48" i="1"/>
  <c r="B49" i="1"/>
  <c r="B50" i="1"/>
  <c r="B51" i="1"/>
  <c r="B46" i="1"/>
  <c r="B45" i="1"/>
  <c r="B41" i="1"/>
  <c r="B42" i="1"/>
  <c r="B43" i="1"/>
  <c r="B44" i="1"/>
  <c r="B40" i="1"/>
  <c r="H22" i="2" s="1"/>
  <c r="H13" i="2" l="1"/>
  <c r="R24" i="2"/>
  <c r="R7" i="2"/>
  <c r="R27" i="2"/>
  <c r="H17" i="2"/>
  <c r="R11" i="2"/>
  <c r="R20" i="2"/>
  <c r="H36" i="2"/>
  <c r="H24" i="2"/>
  <c r="R35" i="2"/>
  <c r="R23" i="2"/>
  <c r="H48" i="2"/>
  <c r="H47" i="2"/>
  <c r="H43" i="2"/>
  <c r="H39" i="2"/>
  <c r="H35" i="2"/>
  <c r="H31" i="2"/>
  <c r="H27" i="2"/>
  <c r="H23" i="2"/>
  <c r="R42" i="2"/>
  <c r="R38" i="2"/>
  <c r="R34" i="2"/>
  <c r="R30" i="2"/>
  <c r="R26" i="2"/>
  <c r="R47" i="2"/>
  <c r="H44" i="2"/>
  <c r="H32" i="2"/>
  <c r="R39" i="2"/>
  <c r="R31" i="2"/>
  <c r="R48" i="2"/>
  <c r="H46" i="2"/>
  <c r="H42" i="2"/>
  <c r="H38" i="2"/>
  <c r="H34" i="2"/>
  <c r="H30" i="2"/>
  <c r="H26" i="2"/>
  <c r="R45" i="2"/>
  <c r="R41" i="2"/>
  <c r="R37" i="2"/>
  <c r="R33" i="2"/>
  <c r="R29" i="2"/>
  <c r="R25" i="2"/>
  <c r="R46" i="2"/>
  <c r="H40" i="2"/>
  <c r="H28" i="2"/>
  <c r="R43" i="2"/>
  <c r="H21" i="2"/>
  <c r="R22" i="2"/>
  <c r="H45" i="2"/>
  <c r="H41" i="2"/>
  <c r="H37" i="2"/>
  <c r="H33" i="2"/>
  <c r="H29" i="2"/>
  <c r="H25" i="2"/>
  <c r="R44" i="2"/>
  <c r="R40" i="2"/>
  <c r="R36" i="2"/>
  <c r="R32" i="2"/>
  <c r="R28" i="2"/>
  <c r="R10" i="2"/>
  <c r="H20" i="2"/>
  <c r="H10" i="2"/>
  <c r="B17" i="3"/>
  <c r="R21" i="2"/>
  <c r="B16" i="3" s="1"/>
  <c r="O33" i="3" s="1"/>
  <c r="H14" i="2"/>
  <c r="H18" i="2"/>
  <c r="H7" i="2"/>
  <c r="H11" i="2"/>
  <c r="H15" i="2"/>
  <c r="H19" i="2"/>
  <c r="R19" i="2"/>
  <c r="R15" i="2"/>
  <c r="B18" i="3" s="1"/>
  <c r="C45" i="1"/>
  <c r="H8" i="2"/>
  <c r="H12" i="2"/>
  <c r="H16" i="2"/>
  <c r="H6" i="2"/>
  <c r="C40" i="1"/>
  <c r="H5" i="2"/>
  <c r="H9" i="2"/>
  <c r="E33" i="3" l="1"/>
  <c r="E32" i="3"/>
  <c r="E31" i="3"/>
  <c r="E30" i="3"/>
  <c r="B19" i="3"/>
  <c r="B13" i="3"/>
  <c r="O17" i="3" s="1"/>
  <c r="R17" i="2"/>
  <c r="R5" i="2"/>
  <c r="R8" i="2"/>
  <c r="R14" i="2"/>
  <c r="R18" i="2"/>
  <c r="R16" i="2"/>
  <c r="R6" i="2"/>
  <c r="R13" i="2"/>
  <c r="R12" i="2"/>
  <c r="R9" i="2"/>
  <c r="B12" i="3" l="1"/>
  <c r="H16" i="3" s="1"/>
  <c r="B15" i="3"/>
  <c r="O25" i="3" s="1"/>
  <c r="B11" i="3"/>
  <c r="M26" i="3" s="1"/>
  <c r="B9" i="3"/>
  <c r="J17" i="3" s="1"/>
  <c r="K19" i="3" s="1"/>
  <c r="B14" i="3"/>
  <c r="J25" i="3" s="1"/>
  <c r="C29" i="3"/>
  <c r="C30" i="3"/>
  <c r="B10" i="3"/>
  <c r="M17" i="3" s="1"/>
  <c r="C31" i="3" l="1"/>
  <c r="D30" i="3" s="1"/>
  <c r="B20" i="3"/>
  <c r="D17" i="3" l="1"/>
  <c r="E19" i="3" s="1"/>
  <c r="D29" i="3"/>
</calcChain>
</file>

<file path=xl/sharedStrings.xml><?xml version="1.0" encoding="utf-8"?>
<sst xmlns="http://schemas.openxmlformats.org/spreadsheetml/2006/main" count="260" uniqueCount="83">
  <si>
    <t>a</t>
  </si>
  <si>
    <t>b</t>
  </si>
  <si>
    <t>c</t>
  </si>
  <si>
    <t>ID</t>
  </si>
  <si>
    <t>RIESGO O AMENAZA</t>
  </si>
  <si>
    <t>IMPACTO</t>
  </si>
  <si>
    <t>CLASIFICACION</t>
  </si>
  <si>
    <t>TIPO</t>
  </si>
  <si>
    <t>CLASIFICACION DEL OBJETIVO</t>
  </si>
  <si>
    <t>OBJETIVO</t>
  </si>
  <si>
    <t>ACTIVIDADES PARA CONTROLARLO</t>
  </si>
  <si>
    <t>AREA DEL RIESGO</t>
  </si>
  <si>
    <t>PUESTO</t>
  </si>
  <si>
    <t>AREA RESPONSABLE</t>
  </si>
  <si>
    <t>ESTATUS</t>
  </si>
  <si>
    <t>FECHA DE DETECCION</t>
  </si>
  <si>
    <t>FECHA DE APLICACIÓN DE CONTROL</t>
  </si>
  <si>
    <t>Fluctuacion en el tipo de cambio USD vs MXN</t>
  </si>
  <si>
    <t>Cambio de precios en los insumos: Metal</t>
  </si>
  <si>
    <t>Fallas en maquinaria</t>
  </si>
  <si>
    <t>Errores en diseños</t>
  </si>
  <si>
    <t>Incumplimiento de contratos</t>
  </si>
  <si>
    <t>Falta de liquidez</t>
  </si>
  <si>
    <t>Gestion en cobranza</t>
  </si>
  <si>
    <t>Informacionfinanciera no real y/o inoportuna</t>
  </si>
  <si>
    <t>Presupuestos importantes no considerados en proyecciones financieras</t>
  </si>
  <si>
    <t>Pandemias, huelga, paro de producción</t>
  </si>
  <si>
    <t>Ciber ataques</t>
  </si>
  <si>
    <t>Personal no capacitado</t>
  </si>
  <si>
    <t>Rotacion de personal</t>
  </si>
  <si>
    <t>Traslado a la planta</t>
  </si>
  <si>
    <t>Entendimiento de las necesidades del cliente</t>
  </si>
  <si>
    <t>Requerimientos de instituciones gubernamentales</t>
  </si>
  <si>
    <t>TIPO DE RIESGO</t>
  </si>
  <si>
    <t>Mercado</t>
  </si>
  <si>
    <t>Negocio</t>
  </si>
  <si>
    <t>Operacional</t>
  </si>
  <si>
    <t>Liquidez</t>
  </si>
  <si>
    <t>Crediticio</t>
  </si>
  <si>
    <t>Financieros</t>
  </si>
  <si>
    <t>PROBABILIDAD DE OCURRENCIA</t>
  </si>
  <si>
    <t>EXTERNO</t>
  </si>
  <si>
    <t>INTERNO</t>
  </si>
  <si>
    <t>FINANZAS</t>
  </si>
  <si>
    <t>COMPRAS</t>
  </si>
  <si>
    <t>PRODUCCION</t>
  </si>
  <si>
    <t>DISEÑO</t>
  </si>
  <si>
    <t>TIC</t>
  </si>
  <si>
    <t>RECURSOS HUMANOS</t>
  </si>
  <si>
    <t>JURIDICO</t>
  </si>
  <si>
    <t>COMERCIAL</t>
  </si>
  <si>
    <t>CONTROLADO</t>
  </si>
  <si>
    <t>EN DESARROLLO</t>
  </si>
  <si>
    <t>NO CONTROLADO</t>
  </si>
  <si>
    <t>Seria excepcional</t>
  </si>
  <si>
    <t>Es raro que suceda</t>
  </si>
  <si>
    <t>Es posible</t>
  </si>
  <si>
    <t>Muy probable</t>
  </si>
  <si>
    <t>Casi seguro que suceda</t>
  </si>
  <si>
    <t>Insignificante</t>
  </si>
  <si>
    <t>Pequeño</t>
  </si>
  <si>
    <t>Moderado</t>
  </si>
  <si>
    <t>Grande</t>
  </si>
  <si>
    <t>Catastrofe</t>
  </si>
  <si>
    <t>Crítico</t>
  </si>
  <si>
    <t>ALTO</t>
  </si>
  <si>
    <t>MEDIO</t>
  </si>
  <si>
    <t>BAJO</t>
  </si>
  <si>
    <t>CRITICO</t>
  </si>
  <si>
    <t>d</t>
  </si>
  <si>
    <t>DEPARTAMENTOS</t>
  </si>
  <si>
    <t>MARKETING</t>
  </si>
  <si>
    <t>tipo</t>
  </si>
  <si>
    <t>total</t>
  </si>
  <si>
    <t>porcentaje</t>
  </si>
  <si>
    <t>Control de Riesgo Corporativo</t>
  </si>
  <si>
    <t>Etiquetas de fila</t>
  </si>
  <si>
    <t>Total general</t>
  </si>
  <si>
    <t>PINTOS</t>
  </si>
  <si>
    <t>Suma de PINTOS</t>
  </si>
  <si>
    <t>Cuenta de PINTOS</t>
  </si>
  <si>
    <t>Control de Riesgo corporativo</t>
  </si>
  <si>
    <t>Empresa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</si>
</sst>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9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gradientFill degree="270">
        <stop position="0">
          <color rgb="FFD9DFE7"/>
        </stop>
        <stop position="1">
          <color theme="0" tint="-5.0965910824915313E-2"/>
        </stop>
      </gradientFill>
    </fill>
    <fill>
      <gradientFill degree="90">
        <stop position="0">
          <color rgb="FFDCE2F3"/>
        </stop>
        <stop position="0.5">
          <color rgb="FFB5C6E7"/>
        </stop>
        <stop position="1">
          <color rgb="FFDCE2F3"/>
        </stop>
      </gradientFill>
    </fill>
    <fill>
      <gradientFill degree="90">
        <stop position="0">
          <color theme="0" tint="-0.25098422193060094"/>
        </stop>
        <stop position="0.5">
          <color theme="0" tint="-0.49800103762932219"/>
        </stop>
        <stop position="1">
          <color theme="0" tint="-0.25098422193060094"/>
        </stop>
      </gradient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270">
        <stop position="0">
          <color theme="9" tint="-0.25098422193060094"/>
        </stop>
        <stop position="1">
          <color rgb="FF92D050"/>
        </stop>
      </gradientFill>
    </fill>
    <fill>
      <gradientFill degree="270">
        <stop position="0">
          <color rgb="FFFFFF00"/>
        </stop>
        <stop position="1">
          <color rgb="FFFFC000"/>
        </stop>
      </gradientFill>
    </fill>
    <fill>
      <gradientFill degree="90">
        <stop position="0">
          <color rgb="FFFF0000"/>
        </stop>
        <stop position="0.5">
          <color rgb="FFC00000"/>
        </stop>
        <stop position="1">
          <color rgb="FFFF0000"/>
        </stop>
      </gradient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gradientFill degree="90">
        <stop position="0">
          <color theme="2" tint="-9.8025452436902985E-2"/>
        </stop>
        <stop position="0.5">
          <color theme="0" tint="-5.0965910824915313E-2"/>
        </stop>
        <stop position="1">
          <color theme="2" tint="-9.8025452436902985E-2"/>
        </stop>
      </gradientFill>
    </fill>
    <fill>
      <gradientFill degree="90">
        <stop position="0">
          <color rgb="FFCCCCFF"/>
        </stop>
        <stop position="0.5">
          <color theme="0" tint="-5.0965910824915313E-2"/>
        </stop>
        <stop position="1">
          <color rgb="FFCCCCFF"/>
        </stop>
      </gradient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5C6E7"/>
      </right>
      <top/>
      <bottom style="thin">
        <color rgb="FF91AADC"/>
      </bottom>
      <diagonal/>
    </border>
    <border>
      <left style="thin">
        <color rgb="FFB5C6E7"/>
      </left>
      <right style="thin">
        <color rgb="FFB5C6E7"/>
      </right>
      <top/>
      <bottom style="thin">
        <color rgb="FF91AADC"/>
      </bottom>
      <diagonal/>
    </border>
    <border>
      <left style="thin">
        <color rgb="FFB5C6E7"/>
      </left>
      <right style="medium">
        <color indexed="64"/>
      </right>
      <top/>
      <bottom style="thin">
        <color rgb="FF91AADC"/>
      </bottom>
      <diagonal/>
    </border>
    <border>
      <left style="medium">
        <color indexed="64"/>
      </left>
      <right style="thin">
        <color rgb="FFB5C6E7"/>
      </right>
      <top style="thin">
        <color rgb="FF91AADC"/>
      </top>
      <bottom style="thin">
        <color rgb="FF91AADC"/>
      </bottom>
      <diagonal/>
    </border>
    <border>
      <left style="thin">
        <color rgb="FFB5C6E7"/>
      </left>
      <right style="thin">
        <color rgb="FFB5C6E7"/>
      </right>
      <top style="thin">
        <color rgb="FF91AADC"/>
      </top>
      <bottom style="thin">
        <color rgb="FF91AADC"/>
      </bottom>
      <diagonal/>
    </border>
    <border>
      <left style="thin">
        <color rgb="FFB5C6E7"/>
      </left>
      <right style="medium">
        <color indexed="64"/>
      </right>
      <top style="thin">
        <color rgb="FF91AADC"/>
      </top>
      <bottom style="thin">
        <color rgb="FF91AADC"/>
      </bottom>
      <diagonal/>
    </border>
    <border>
      <left style="medium">
        <color indexed="64"/>
      </left>
      <right style="thin">
        <color rgb="FFB5C6E7"/>
      </right>
      <top style="thin">
        <color rgb="FF91AADC"/>
      </top>
      <bottom style="medium">
        <color indexed="64"/>
      </bottom>
      <diagonal/>
    </border>
    <border>
      <left style="thin">
        <color rgb="FFB5C6E7"/>
      </left>
      <right style="thin">
        <color rgb="FFB5C6E7"/>
      </right>
      <top style="thin">
        <color rgb="FF91AADC"/>
      </top>
      <bottom style="medium">
        <color indexed="64"/>
      </bottom>
      <diagonal/>
    </border>
    <border>
      <left style="thin">
        <color rgb="FFB5C6E7"/>
      </left>
      <right style="medium">
        <color indexed="64"/>
      </right>
      <top style="thin">
        <color rgb="FF91AADC"/>
      </top>
      <bottom style="medium">
        <color indexed="64"/>
      </bottom>
      <diagonal/>
    </border>
    <border>
      <left style="medium">
        <color theme="1" tint="0.24994659260841701"/>
      </left>
      <right style="thin">
        <color theme="2" tint="-0.499984740745262"/>
      </right>
      <top style="medium">
        <color theme="1" tint="0.2499465926084170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1" tint="0.24994659260841701"/>
      </top>
      <bottom style="thin">
        <color theme="2" tint="-0.499984740745262"/>
      </bottom>
      <diagonal/>
    </border>
    <border>
      <left style="medium">
        <color theme="1" tint="0.2499465926084170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theme="1" tint="0.24994659260841701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1" tint="0.24994659260841701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rgb="FFC0C0C0"/>
      </top>
      <bottom style="medium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rgb="FFC0C0C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2" fillId="8" borderId="16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1" borderId="25" xfId="0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9" fontId="3" fillId="0" borderId="0" xfId="2" applyFont="1"/>
    <xf numFmtId="0" fontId="9" fillId="0" borderId="0" xfId="0" applyFont="1"/>
    <xf numFmtId="0" fontId="10" fillId="0" borderId="0" xfId="0" applyFont="1"/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14" fontId="0" fillId="3" borderId="11" xfId="0" applyNumberForma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10" borderId="25" xfId="0" applyFont="1" applyFill="1" applyBorder="1" applyAlignment="1">
      <alignment horizontal="center" vertical="center"/>
    </xf>
    <xf numFmtId="0" fontId="13" fillId="0" borderId="0" xfId="0" applyFont="1"/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9" tint="-0.499984740745262"/>
      </font>
      <fill>
        <gradientFill degree="90">
          <stop position="0">
            <color rgb="FF93D050"/>
          </stop>
          <stop position="1">
            <color rgb="FF558235"/>
          </stop>
        </gradientFill>
      </fill>
    </dxf>
    <dxf>
      <font>
        <color rgb="FF7F6000"/>
      </font>
      <fill>
        <gradientFill degree="90">
          <stop position="0">
            <color rgb="FFFEC000"/>
          </stop>
          <stop position="1">
            <color rgb="FFFEFF00"/>
          </stop>
        </gradientFill>
      </fill>
    </dxf>
    <dxf>
      <font>
        <color theme="0"/>
      </font>
      <fill>
        <gradientFill degree="90">
          <stop position="0">
            <color rgb="FFC10000"/>
          </stop>
          <stop position="1">
            <color rgb="FFFE0000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404141"/>
          </stop>
          <stop position="1">
            <color theme="1"/>
          </stop>
        </gradientFill>
      </fill>
    </dxf>
    <dxf>
      <font>
        <b val="0"/>
        <i val="0"/>
        <color theme="9" tint="-0.499984740745262"/>
      </font>
      <fill>
        <gradientFill degree="90">
          <stop position="0">
            <color rgb="FF93D050"/>
          </stop>
          <stop position="1">
            <color rgb="FF558235"/>
          </stop>
        </gradientFill>
      </fill>
    </dxf>
    <dxf>
      <font>
        <color rgb="FF7F6000"/>
      </font>
      <fill>
        <gradientFill degree="90">
          <stop position="0">
            <color rgb="FFFEC000"/>
          </stop>
          <stop position="1">
            <color rgb="FFFEFF00"/>
          </stop>
        </gradientFill>
      </fill>
    </dxf>
    <dxf>
      <font>
        <color theme="0"/>
      </font>
      <fill>
        <gradientFill degree="90">
          <stop position="0">
            <color rgb="FFC10000"/>
          </stop>
          <stop position="1">
            <color rgb="FFFE0000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404141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558235"/>
      <color rgb="FFFE0000"/>
      <color rgb="FFC10000"/>
      <color rgb="FFC0C0C0"/>
      <color rgb="FFCCCCFF"/>
      <color rgb="FF7F6000"/>
      <color rgb="FF404141"/>
      <color rgb="FFFEC000"/>
      <color rgb="FFFE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DASHBOARD!$A$9</c:f>
          <c:strCache>
            <c:ptCount val="1"/>
            <c:pt idx="0">
              <c:v>FINANZAS</c:v>
            </c:pt>
          </c:strCache>
        </c:strRef>
      </c:tx>
      <c:layout>
        <c:manualLayout>
          <c:xMode val="edge"/>
          <c:yMode val="edge"/>
          <c:x val="0.37384536678677877"/>
          <c:y val="0.6404167466871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081421640476759"/>
          <c:y val="3.9824087523040202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18-4912-97F1-A6C5B80B8E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18-4912-97F1-A6C5B80B8E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18-4912-97F1-A6C5B80B8E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18-4912-97F1-A6C5B80B8E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18-4912-97F1-A6C5B80B8EC0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8E-4FC2-B18E-BF812A47D28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8E-4FC2-B18E-BF812A47D28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8E-4FC2-B18E-BF812A47D28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38E-4FC2-B18E-BF812A47D28C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38E-4FC2-B18E-BF812A47D28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38E-4FC2-B18E-BF812A47D28C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8E-4FC2-B18E-BF812A47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spPr>
            <a:noFill/>
          </c:spPr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B18-4912-97F1-A6C5B80B8EC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138E-4FC2-B18E-BF812A47D28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B18-4912-97F1-A6C5B80B8EC0}"/>
              </c:ext>
            </c:extLst>
          </c:dPt>
          <c:val>
            <c:numRef>
              <c:f>DASHBOARD!$J$17:$J$19</c:f>
              <c:numCache>
                <c:formatCode>General</c:formatCode>
                <c:ptCount val="3"/>
                <c:pt idx="0">
                  <c:v>67.346938775510196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8E-4FC2-B18E-BF812A47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Riesgo</a:t>
            </a:r>
          </a:p>
        </c:rich>
      </c:tx>
      <c:layout>
        <c:manualLayout>
          <c:xMode val="edge"/>
          <c:yMode val="edge"/>
          <c:x val="0.5448753462603878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DASHBOARD!$C$28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E0000"/>
                </a:gs>
                <a:gs pos="74000">
                  <a:srgbClr val="C10000"/>
                </a:gs>
                <a:gs pos="83000">
                  <a:srgbClr val="C10000"/>
                </a:gs>
                <a:gs pos="100000">
                  <a:srgbClr val="C10000"/>
                </a:gs>
              </a:gsLst>
              <a:lin ang="5400000" scaled="1"/>
            </a:gradFill>
          </c:spPr>
          <c:dPt>
            <c:idx val="0"/>
            <c:bubble3D val="0"/>
            <c:spPr>
              <a:gradFill>
                <a:gsLst>
                  <a:gs pos="0">
                    <a:srgbClr val="FE0000"/>
                  </a:gs>
                  <a:gs pos="74000">
                    <a:srgbClr val="C10000"/>
                  </a:gs>
                  <a:gs pos="83000">
                    <a:srgbClr val="C10000"/>
                  </a:gs>
                  <a:gs pos="100000">
                    <a:srgbClr val="C10000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57-4FF9-BA32-1CC6888A951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tx1"/>
                  </a:gs>
                  <a:gs pos="74000">
                    <a:schemeClr val="tx1">
                      <a:lumMod val="75000"/>
                      <a:lumOff val="25000"/>
                    </a:schemeClr>
                  </a:gs>
                  <a:gs pos="83000">
                    <a:schemeClr val="tx1">
                      <a:lumMod val="65000"/>
                      <a:lumOff val="35000"/>
                    </a:schemeClr>
                  </a:gs>
                  <a:gs pos="100000">
                    <a:schemeClr val="tx1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C93-4BDD-9579-198BA50963B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DASHBOARD!$B$29:$B$30</c:f>
              <c:strCache>
                <c:ptCount val="2"/>
                <c:pt idx="0">
                  <c:v>INTERNO</c:v>
                </c:pt>
                <c:pt idx="1">
                  <c:v>EXTERNO</c:v>
                </c:pt>
              </c:strCache>
            </c:strRef>
          </c:cat>
          <c:val>
            <c:numRef>
              <c:f>DASHBOARD!$C$29:$C$30</c:f>
              <c:numCache>
                <c:formatCode>General</c:formatCode>
                <c:ptCount val="2"/>
                <c:pt idx="0">
                  <c:v>16</c:v>
                </c:pt>
                <c:pt idx="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93-4BDD-9579-198BA5096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[Riesgo Corporativo.xlsx]DASHBOARD!TablaDinámica5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por tipo de Riesgo</a:t>
            </a:r>
          </a:p>
        </c:rich>
      </c:tx>
      <c:layout>
        <c:manualLayout>
          <c:xMode val="edge"/>
          <c:yMode val="edge"/>
          <c:x val="0.22655555555555559"/>
          <c:y val="4.5275590551181105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>
              <a:shade val="5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"/>
        <c:spPr>
          <a:solidFill>
            <a:schemeClr val="accent1">
              <a:shade val="7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</c:pivotFmt>
      <c:pivotFmt>
        <c:idx val="4"/>
        <c:spPr>
          <a:solidFill>
            <a:schemeClr val="accent1">
              <a:shade val="9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solidFill>
            <a:schemeClr val="accent1">
              <a:tint val="9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solidFill>
            <a:schemeClr val="accent1">
              <a:tint val="7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solidFill>
            <a:schemeClr val="accent1">
              <a:tint val="5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DASHBOARD!$H$29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D66-496A-8C12-B550D408982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D66-496A-8C12-B550D4089827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D66-496A-8C12-B550D4089827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66-496A-8C12-B550D4089827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D66-496A-8C12-B550D4089827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D66-496A-8C12-B550D40898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DASHBOARD!$G$30:$G$35</c:f>
              <c:strCache>
                <c:ptCount val="5"/>
                <c:pt idx="0">
                  <c:v>Financieros</c:v>
                </c:pt>
                <c:pt idx="1">
                  <c:v>Liquidez</c:v>
                </c:pt>
                <c:pt idx="2">
                  <c:v>Mercado</c:v>
                </c:pt>
                <c:pt idx="3">
                  <c:v>Negocio</c:v>
                </c:pt>
                <c:pt idx="4">
                  <c:v>Operacional</c:v>
                </c:pt>
              </c:strCache>
            </c:strRef>
          </c:cat>
          <c:val>
            <c:numRef>
              <c:f>DASHBOARD!$H$30:$H$35</c:f>
              <c:numCache>
                <c:formatCode>General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3</c:v>
                </c:pt>
                <c:pt idx="3">
                  <c:v>11</c:v>
                </c:pt>
                <c:pt idx="4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66-496A-8C12-B550D408982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[Riesgo Corporativo.xlsx]DASHBOARD!TablaDinámica6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ESTATUS</a:t>
            </a:r>
            <a:r>
              <a:rPr lang="en-US" b="1" baseline="0"/>
              <a:t> DE LOS CASOS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C00000"/>
          </a:solidFill>
          <a:ln>
            <a:noFill/>
          </a:ln>
          <a:effectLst/>
        </c:spPr>
      </c:pivotFmt>
      <c:pivotFmt>
        <c:idx val="2"/>
        <c:spPr>
          <a:solidFill>
            <a:srgbClr val="FFC000"/>
          </a:solidFill>
          <a:ln>
            <a:noFill/>
          </a:ln>
          <a:effectLst/>
        </c:spPr>
      </c:pivotFmt>
      <c:pivotFmt>
        <c:idx val="3"/>
        <c:spPr>
          <a:solidFill>
            <a:srgbClr val="558235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31512779349183301"/>
          <c:y val="0.2265718229444427"/>
          <c:w val="0.62885278903243891"/>
          <c:h val="0.681004799698842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DASHBOARD!$O$38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823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E13-45E3-94F0-057F28F73C3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E13-45E3-94F0-057F28F73C3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E13-45E3-94F0-057F28F73C33}"/>
              </c:ext>
            </c:extLst>
          </c:dPt>
          <c:cat>
            <c:strRef>
              <c:f>DASHBOARD!$N$39:$N$42</c:f>
              <c:strCache>
                <c:ptCount val="3"/>
                <c:pt idx="0">
                  <c:v>CONTROLADO</c:v>
                </c:pt>
                <c:pt idx="1">
                  <c:v>EN DESARROLLO</c:v>
                </c:pt>
                <c:pt idx="2">
                  <c:v>NO CONTROLADO</c:v>
                </c:pt>
              </c:strCache>
            </c:strRef>
          </c:cat>
          <c:val>
            <c:numRef>
              <c:f>DASHBOARD!$O$39:$O$42</c:f>
              <c:numCache>
                <c:formatCode>General</c:formatCode>
                <c:ptCount val="3"/>
                <c:pt idx="0">
                  <c:v>1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13-45E3-94F0-057F28F73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56031504"/>
        <c:axId val="-1056028784"/>
      </c:barChart>
      <c:catAx>
        <c:axId val="-10560315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56028784"/>
        <c:crosses val="autoZero"/>
        <c:auto val="1"/>
        <c:lblAlgn val="ctr"/>
        <c:lblOffset val="100"/>
        <c:noMultiLvlLbl val="0"/>
      </c:catAx>
      <c:valAx>
        <c:axId val="-105602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56031504"/>
        <c:crosses val="autoZero"/>
        <c:crossBetween val="between"/>
      </c:valAx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3.3171521035598707E-2"/>
          <c:y val="0.72807604228754275"/>
          <c:w val="0.26132686084142392"/>
          <c:h val="0.20468268657652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DASHBOARD!$A$10</c:f>
          <c:strCache>
            <c:ptCount val="1"/>
            <c:pt idx="0">
              <c:v>RECURSOS HUMANOS</c:v>
            </c:pt>
          </c:strCache>
        </c:strRef>
      </c:tx>
      <c:layout>
        <c:manualLayout>
          <c:xMode val="edge"/>
          <c:yMode val="edge"/>
          <c:x val="0.22143749888406802"/>
          <c:y val="0.65700043091628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08140946667381"/>
          <c:y val="4.1837400921899685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D08-483C-9830-ED9FBFFF96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8-483C-9830-ED9FBFFF96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8-483C-9830-ED9FBFFF96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D08-483C-9830-ED9FBFFF96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D08-483C-9830-ED9FBFFF9641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D08-483C-9830-ED9FBFFF96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D08-483C-9830-ED9FBFFF964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D08-483C-9830-ED9FBFFF964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D08-483C-9830-ED9FBFFF9641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0D08-483C-9830-ED9FBFFF9641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0D08-483C-9830-ED9FBFFF9641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0D08-483C-9830-ED9FBFFF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D08-483C-9830-ED9FBFFF964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D08-483C-9830-ED9FBFFF9641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D08-483C-9830-ED9FBFFF9641}"/>
              </c:ext>
            </c:extLst>
          </c:dPt>
          <c:val>
            <c:numRef>
              <c:f>DASHBOARD!$M$17:$M$19</c:f>
              <c:numCache>
                <c:formatCode>General</c:formatCode>
                <c:ptCount val="3"/>
                <c:pt idx="0">
                  <c:v>42.857142857142854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0D08-483C-9830-ED9FBFFF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baseline="0">
                <a:ln/>
                <a:solidFill>
                  <a:schemeClr val="accent1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lumMod val="50000"/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2400" b="1" cap="none" spc="0">
                <a:ln/>
                <a:solidFill>
                  <a:schemeClr val="accent1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lumMod val="50000"/>
                      <a:alpha val="40000"/>
                    </a:schemeClr>
                  </a:outerShdw>
                </a:effectLst>
                <a:latin typeface="Calibri" panose="020F0502020204030204" pitchFamily="34" charset="0"/>
                <a:cs typeface="Calibri" panose="020F0502020204030204" pitchFamily="34" charset="0"/>
              </a:rPr>
              <a:t>Riesgo Corporativo</a:t>
            </a:r>
            <a:r>
              <a:rPr lang="es-MX" sz="2400" b="1" cap="none" spc="0" baseline="0">
                <a:ln/>
                <a:solidFill>
                  <a:schemeClr val="accent1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lumMod val="50000"/>
                      <a:alpha val="40000"/>
                    </a:schemeClr>
                  </a:outerShdw>
                </a:effectLst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MX" sz="2400" b="1" cap="none" spc="0">
              <a:ln/>
              <a:solidFill>
                <a:schemeClr val="accent1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9241788545833491"/>
          <c:y val="0.68073842285759345"/>
        </c:manualLayout>
      </c:layout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baseline="0">
              <a:ln/>
              <a:solidFill>
                <a:schemeClr val="accent1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66883697548856"/>
          <c:y val="3.5968050290010052E-2"/>
          <c:w val="0.7159599870458182"/>
          <c:h val="0.9599167233725414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FC-4062-80AF-2F6D630056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FC-4062-80AF-2F6D630056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8FC-4062-80AF-2F6D630056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8FC-4062-80AF-2F6D630056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8FC-4062-80AF-2F6D63005617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8FC-4062-80AF-2F6D6300561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8FC-4062-80AF-2F6D6300561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8FC-4062-80AF-2F6D6300561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F8FC-4062-80AF-2F6D63005617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F8FC-4062-80AF-2F6D63005617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F8FC-4062-80AF-2F6D63005617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F8FC-4062-80AF-2F6D63005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8FC-4062-80AF-2F6D6300561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8FC-4062-80AF-2F6D63005617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8FC-4062-80AF-2F6D63005617}"/>
              </c:ext>
            </c:extLst>
          </c:dPt>
          <c:val>
            <c:numRef>
              <c:f>DASHBOARD!$D$17:$D$19</c:f>
              <c:numCache>
                <c:formatCode>General</c:formatCode>
                <c:ptCount val="3"/>
                <c:pt idx="0" formatCode="_(* #,##0.00_);_(* \(#,##0.00\);_(* &quot;-&quot;??_);_(@_)">
                  <c:v>53.571428571428569</c:v>
                </c:pt>
                <c:pt idx="1">
                  <c:v>1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F8FC-4062-80AF-2F6D63005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DASHBOARD!$A$11</c:f>
          <c:strCache>
            <c:ptCount val="1"/>
            <c:pt idx="0">
              <c:v>TIC</c:v>
            </c:pt>
          </c:strCache>
        </c:strRef>
      </c:tx>
      <c:layout>
        <c:manualLayout>
          <c:xMode val="edge"/>
          <c:yMode val="edge"/>
          <c:x val="0.48787740818112024"/>
          <c:y val="0.65700043091628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08140946667381"/>
          <c:y val="4.1837400921899685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F2-45D9-AD9D-30071AAD67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F2-45D9-AD9D-30071AAD67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F2-45D9-AD9D-30071AAD67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F2-45D9-AD9D-30071AAD67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0F2-45D9-AD9D-30071AAD679B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0F2-45D9-AD9D-30071AAD67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0F2-45D9-AD9D-30071AAD679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0F2-45D9-AD9D-30071AAD679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F0F2-45D9-AD9D-30071AAD679B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F0F2-45D9-AD9D-30071AAD679B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F0F2-45D9-AD9D-30071AAD679B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F0F2-45D9-AD9D-30071AAD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tx>
            <c:strRef>
              <c:f>DASHBOARD!$M$26:$M$28</c:f>
              <c:strCache>
                <c:ptCount val="3"/>
                <c:pt idx="0">
                  <c:v>42.85714286</c:v>
                </c:pt>
                <c:pt idx="1">
                  <c:v>2</c:v>
                </c:pt>
                <c:pt idx="2">
                  <c:v>100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0F2-45D9-AD9D-30071AAD679B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0F2-45D9-AD9D-30071AAD679B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0F2-45D9-AD9D-30071AAD679B}"/>
              </c:ext>
            </c:extLst>
          </c:dPt>
          <c:val>
            <c:numRef>
              <c:f>DASHBOARD!$M$26:$M$28</c:f>
              <c:numCache>
                <c:formatCode>General</c:formatCode>
                <c:ptCount val="3"/>
                <c:pt idx="0">
                  <c:v>42.857142857142854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F0F2-45D9-AD9D-30071AAD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DASHBOARD!$A$12</c:f>
          <c:strCache>
            <c:ptCount val="1"/>
            <c:pt idx="0">
              <c:v>PRODUCCION</c:v>
            </c:pt>
          </c:strCache>
        </c:strRef>
      </c:tx>
      <c:layout>
        <c:manualLayout>
          <c:xMode val="edge"/>
          <c:yMode val="edge"/>
          <c:x val="0.34048511793168712"/>
          <c:y val="0.66529230487980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08140946667381"/>
          <c:y val="4.1837400921899685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732-4532-AA98-0B37412368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732-4532-AA98-0B37412368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732-4532-AA98-0B37412368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732-4532-AA98-0B37412368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732-4532-AA98-0B37412368FD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732-4532-AA98-0B37412368F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732-4532-AA98-0B37412368F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E732-4532-AA98-0B37412368F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E732-4532-AA98-0B37412368FD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E732-4532-AA98-0B37412368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E732-4532-AA98-0B37412368FD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E732-4532-AA98-0B374123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tx>
            <c:strRef>
              <c:f>DASHBOARD!$H$16:$H$18</c:f>
              <c:strCache>
                <c:ptCount val="3"/>
                <c:pt idx="0">
                  <c:v>71.42857143</c:v>
                </c:pt>
                <c:pt idx="1">
                  <c:v>2</c:v>
                </c:pt>
                <c:pt idx="2">
                  <c:v>100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732-4532-AA98-0B37412368F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732-4532-AA98-0B37412368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732-4532-AA98-0B37412368FD}"/>
              </c:ext>
            </c:extLst>
          </c:dPt>
          <c:val>
            <c:numRef>
              <c:f>DASHBOARD!$H$16:$H$18</c:f>
              <c:numCache>
                <c:formatCode>General</c:formatCode>
                <c:ptCount val="3"/>
                <c:pt idx="0">
                  <c:v>71.428571428571431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E732-4532-AA98-0B374123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DASHBOARD!$A$13</c:f>
          <c:strCache>
            <c:ptCount val="1"/>
            <c:pt idx="0">
              <c:v>COMERCIAL</c:v>
            </c:pt>
          </c:strCache>
        </c:strRef>
      </c:tx>
      <c:layout>
        <c:manualLayout>
          <c:xMode val="edge"/>
          <c:yMode val="edge"/>
          <c:x val="0.34048511793168712"/>
          <c:y val="0.66529230487980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08140946667381"/>
          <c:y val="4.1837400921899685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DB-442E-8050-AFA7D20E3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DB-442E-8050-AFA7D20E3C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DB-442E-8050-AFA7D20E3C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DB-442E-8050-AFA7D20E3C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DB-442E-8050-AFA7D20E3C37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6DB-442E-8050-AFA7D20E3C3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D6DB-442E-8050-AFA7D20E3C3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6DB-442E-8050-AFA7D20E3C3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D6DB-442E-8050-AFA7D20E3C37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D6DB-442E-8050-AFA7D20E3C37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D6DB-442E-8050-AFA7D20E3C37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D6DB-442E-8050-AFA7D20E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tx>
            <c:strRef>
              <c:f>DASHBOARD!$O$17:$O$19</c:f>
              <c:strCache>
                <c:ptCount val="3"/>
                <c:pt idx="0">
                  <c:v>42.85714286</c:v>
                </c:pt>
                <c:pt idx="1">
                  <c:v>2</c:v>
                </c:pt>
                <c:pt idx="2">
                  <c:v>100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DB-442E-8050-AFA7D20E3C3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6DB-442E-8050-AFA7D20E3C37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6DB-442E-8050-AFA7D20E3C37}"/>
              </c:ext>
            </c:extLst>
          </c:dPt>
          <c:val>
            <c:numRef>
              <c:f>DASHBOARD!$O$17:$O$19</c:f>
              <c:numCache>
                <c:formatCode>General</c:formatCode>
                <c:ptCount val="3"/>
                <c:pt idx="0">
                  <c:v>42.857142857142854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D6DB-442E-8050-AFA7D20E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DASHBOARD!$A$14</c:f>
          <c:strCache>
            <c:ptCount val="1"/>
            <c:pt idx="0">
              <c:v>DISEÑO</c:v>
            </c:pt>
          </c:strCache>
        </c:strRef>
      </c:tx>
      <c:layout>
        <c:manualLayout>
          <c:xMode val="edge"/>
          <c:yMode val="edge"/>
          <c:x val="0.40284339457567797"/>
          <c:y val="0.64041668298925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21519631474637"/>
          <c:y val="6.0434703124795965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C50-4E52-8A73-3A67E840C2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C50-4E52-8A73-3A67E840C2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C50-4E52-8A73-3A67E840C2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C50-4E52-8A73-3A67E840C2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C50-4E52-8A73-3A67E840C2B2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C50-4E52-8A73-3A67E840C2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8C50-4E52-8A73-3A67E840C2B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8C50-4E52-8A73-3A67E840C2B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8C50-4E52-8A73-3A67E840C2B2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8C50-4E52-8A73-3A67E840C2B2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8C50-4E52-8A73-3A67E840C2B2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8C50-4E52-8A73-3A67E840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tx>
            <c:strRef>
              <c:f>DASHBOARD!$J$25:$J$27</c:f>
              <c:strCache>
                <c:ptCount val="3"/>
                <c:pt idx="0">
                  <c:v>42.85714286</c:v>
                </c:pt>
                <c:pt idx="1">
                  <c:v>2</c:v>
                </c:pt>
                <c:pt idx="2">
                  <c:v>100</c:v>
                </c:pt>
              </c:strCache>
            </c:strRef>
          </c:tx>
          <c:spPr>
            <a:noFill/>
          </c:spPr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C50-4E52-8A73-3A67E840C2B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8C50-4E52-8A73-3A67E840C2B2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C50-4E52-8A73-3A67E840C2B2}"/>
              </c:ext>
            </c:extLst>
          </c:dPt>
          <c:val>
            <c:numRef>
              <c:f>DASHBOARD!$J$25:$J$27</c:f>
              <c:numCache>
                <c:formatCode>General</c:formatCode>
                <c:ptCount val="3"/>
                <c:pt idx="0">
                  <c:v>42.857142857142854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8C50-4E52-8A73-3A67E840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DASHBOARD!$A$15</c:f>
          <c:strCache>
            <c:ptCount val="1"/>
            <c:pt idx="0">
              <c:v>JURIDICO</c:v>
            </c:pt>
          </c:strCache>
        </c:strRef>
      </c:tx>
      <c:layout>
        <c:manualLayout>
          <c:xMode val="edge"/>
          <c:yMode val="edge"/>
          <c:x val="0.36882978913350123"/>
          <c:y val="0.64041668298925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08140946667381"/>
          <c:y val="4.1837400921899685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D61-474A-A4C7-4960A38235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D61-474A-A4C7-4960A38235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D61-474A-A4C7-4960A38235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D61-474A-A4C7-4960A38235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D61-474A-A4C7-4960A38235B2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D61-474A-A4C7-4960A38235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D61-474A-A4C7-4960A38235B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D61-474A-A4C7-4960A38235B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FD61-474A-A4C7-4960A38235B2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FD61-474A-A4C7-4960A38235B2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FD61-474A-A4C7-4960A38235B2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FD61-474A-A4C7-4960A3823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tx>
            <c:strRef>
              <c:f>DASHBOARD!$O$25:$O$27</c:f>
              <c:strCache>
                <c:ptCount val="3"/>
                <c:pt idx="0">
                  <c:v>14.28571429</c:v>
                </c:pt>
                <c:pt idx="1">
                  <c:v>2</c:v>
                </c:pt>
                <c:pt idx="2">
                  <c:v>100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D61-474A-A4C7-4960A38235B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D61-474A-A4C7-4960A38235B2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D61-474A-A4C7-4960A38235B2}"/>
              </c:ext>
            </c:extLst>
          </c:dPt>
          <c:val>
            <c:numRef>
              <c:f>DASHBOARD!$O$25:$O$27</c:f>
              <c:numCache>
                <c:formatCode>General</c:formatCode>
                <c:ptCount val="3"/>
                <c:pt idx="0">
                  <c:v>14.285714285714285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FD61-474A-A4C7-4960A3823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DASHBOARD!$A$16</c:f>
          <c:strCache>
            <c:ptCount val="1"/>
            <c:pt idx="0">
              <c:v>MARKETING</c:v>
            </c:pt>
          </c:strCache>
        </c:strRef>
      </c:tx>
      <c:layout>
        <c:manualLayout>
          <c:xMode val="edge"/>
          <c:yMode val="edge"/>
          <c:x val="0.34048511793168712"/>
          <c:y val="0.66529230487980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908140946667381"/>
          <c:y val="4.1837400921899685E-2"/>
          <c:w val="0.63498057061049185"/>
          <c:h val="0.94938842596131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3E-47E0-BEEB-25F9F9B251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3E-47E0-BEEB-25F9F9B251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3E-47E0-BEEB-25F9F9B251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3E-47E0-BEEB-25F9F9B251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3E-47E0-BEEB-25F9F9B251B1}"/>
              </c:ext>
            </c:extLst>
          </c:dPt>
          <c:val>
            <c:numRef>
              <c:f>DASHBOARD!$I$12:$I$16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3E-47E0-BEEB-25F9F9B251B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55823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C63E-47E0-BEEB-25F9F9B251B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C63E-47E0-BEEB-25F9F9B251B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C63E-47E0-BEEB-25F9F9B251B1}"/>
              </c:ext>
            </c:extLst>
          </c:dPt>
          <c:dPt>
            <c:idx val="3"/>
            <c:bubble3D val="0"/>
            <c:spPr>
              <a:solidFill>
                <a:srgbClr val="FE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C63E-47E0-BEEB-25F9F9B251B1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C63E-47E0-BEEB-25F9F9B251B1}"/>
              </c:ext>
            </c:extLst>
          </c:dPt>
          <c:val>
            <c:numRef>
              <c:f>DASHBOARD!$J$12:$J$16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C63E-47E0-BEEB-25F9F9B25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  <c:pieChart>
        <c:varyColors val="1"/>
        <c:ser>
          <c:idx val="2"/>
          <c:order val="2"/>
          <c:tx>
            <c:strRef>
              <c:f>DASHBOARD!$O$33:$O$35</c:f>
              <c:strCache>
                <c:ptCount val="3"/>
                <c:pt idx="0">
                  <c:v>#¡DIV/0!</c:v>
                </c:pt>
                <c:pt idx="1">
                  <c:v>2</c:v>
                </c:pt>
                <c:pt idx="2">
                  <c:v>100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63E-47E0-BEEB-25F9F9B251B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63E-47E0-BEEB-25F9F9B251B1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63E-47E0-BEEB-25F9F9B251B1}"/>
              </c:ext>
            </c:extLst>
          </c:dPt>
          <c:val>
            <c:numRef>
              <c:f>DASHBOARD!$O$33:$O$35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C63E-47E0-BEEB-25F9F9B25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746760</xdr:colOff>
      <xdr:row>8</xdr:row>
      <xdr:rowOff>22860</xdr:rowOff>
    </xdr:from>
    <xdr:to>
      <xdr:col>13</xdr:col>
      <xdr:colOff>613833</xdr:colOff>
      <xdr:row>16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8ADE8D1-106B-116D-C37F-067B7CC6DD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754380</xdr:colOff>
      <xdr:row>16</xdr:row>
      <xdr:rowOff>167640</xdr:rowOff>
    </xdr:from>
    <xdr:to>
      <xdr:col>13</xdr:col>
      <xdr:colOff>613833</xdr:colOff>
      <xdr:row>25</xdr:row>
      <xdr:rowOff>53340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740DA4D-2096-41CD-8762-B366AEDB00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8</xdr:row>
      <xdr:rowOff>60960</xdr:rowOff>
    </xdr:from>
    <xdr:to>
      <xdr:col>5</xdr:col>
      <xdr:colOff>175260</xdr:colOff>
      <xdr:row>25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E440C2AC-79E9-4DB7-8822-9721516DCC3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13</xdr:col>
      <xdr:colOff>754380</xdr:colOff>
      <xdr:row>17</xdr:row>
      <xdr:rowOff>15240</xdr:rowOff>
    </xdr:from>
    <xdr:to>
      <xdr:col>15</xdr:col>
      <xdr:colOff>630767</xdr:colOff>
      <xdr:row>25</xdr:row>
      <xdr:rowOff>83820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C79B6D6F-F505-441B-ABD5-0D787B28E90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7</xdr:col>
      <xdr:colOff>1047115</xdr:colOff>
      <xdr:row>16</xdr:row>
      <xdr:rowOff>167640</xdr:rowOff>
    </xdr:from>
    <xdr:to>
      <xdr:col>10</xdr:col>
      <xdr:colOff>636693</xdr:colOff>
      <xdr:row>25</xdr:row>
      <xdr:rowOff>53340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47861D3D-FA5F-4C1E-B933-EA655539A2B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5</xdr:col>
      <xdr:colOff>381000</xdr:colOff>
      <xdr:row>8</xdr:row>
      <xdr:rowOff>7620</xdr:rowOff>
    </xdr:from>
    <xdr:to>
      <xdr:col>7</xdr:col>
      <xdr:colOff>965200</xdr:colOff>
      <xdr:row>16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27057FB4-3AF9-4E55-A5B0-715A26EB3C3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8</xdr:col>
      <xdr:colOff>4234</xdr:colOff>
      <xdr:row>8</xdr:row>
      <xdr:rowOff>22860</xdr:rowOff>
    </xdr:from>
    <xdr:to>
      <xdr:col>10</xdr:col>
      <xdr:colOff>659553</xdr:colOff>
      <xdr:row>16</xdr:row>
      <xdr:rowOff>91440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2FA98B8-80D5-4706-89EC-1EA73373B0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13</xdr:col>
      <xdr:colOff>754380</xdr:colOff>
      <xdr:row>8</xdr:row>
      <xdr:rowOff>53340</xdr:rowOff>
    </xdr:from>
    <xdr:to>
      <xdr:col>15</xdr:col>
      <xdr:colOff>630767</xdr:colOff>
      <xdr:row>16</xdr:row>
      <xdr:rowOff>121920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9B979D97-F8AF-400C-8235-6D4A0279F17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5</xdr:col>
      <xdr:colOff>373380</xdr:colOff>
      <xdr:row>16</xdr:row>
      <xdr:rowOff>152400</xdr:rowOff>
    </xdr:from>
    <xdr:to>
      <xdr:col>7</xdr:col>
      <xdr:colOff>960966</xdr:colOff>
      <xdr:row>25</xdr:row>
      <xdr:rowOff>38100</xdr:rowOff>
    </xdr:to>
    <xdr:graphicFrame macro="">
      <xdr:nvGraphicFramePr>
        <xdr:cNvPr id="11" name="Gráfico 10">
          <a:extLst>
            <a:ext uri="{FF2B5EF4-FFF2-40B4-BE49-F238E27FC236}">
              <a16:creationId xmlns="" xmlns:a16="http://schemas.microsoft.com/office/drawing/2014/main" id="{B33F571E-9F24-4388-8BFD-39A37A7B682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8</xdr:col>
      <xdr:colOff>57574</xdr:colOff>
      <xdr:row>25</xdr:row>
      <xdr:rowOff>137160</xdr:rowOff>
    </xdr:from>
    <xdr:to>
      <xdr:col>11</xdr:col>
      <xdr:colOff>659554</xdr:colOff>
      <xdr:row>42</xdr:row>
      <xdr:rowOff>160020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53E39493-45F3-49FA-10C1-E28442E4717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6</xdr:col>
      <xdr:colOff>514772</xdr:colOff>
      <xdr:row>0</xdr:row>
      <xdr:rowOff>107527</xdr:rowOff>
    </xdr:from>
    <xdr:to>
      <xdr:col>7</xdr:col>
      <xdr:colOff>817032</xdr:colOff>
      <xdr:row>6</xdr:row>
      <xdr:rowOff>122767</xdr:rowOff>
    </xdr:to>
    <xdr:grpSp>
      <xdr:nvGrpSpPr>
        <xdr:cNvPr id="17" name="Grupo 16">
          <a:extLst>
            <a:ext uri="{FF2B5EF4-FFF2-40B4-BE49-F238E27FC236}">
              <a16:creationId xmlns="" xmlns:a16="http://schemas.microsoft.com/office/drawing/2014/main" id="{E3B2944A-A44E-DB58-0981-DE4AC6C444DE}"/>
            </a:ext>
          </a:extLst>
        </xdr:cNvPr>
        <xdr:cNvGrpSpPr>
          <a:grpSpLocks noChangeAspect="1"/>
        </xdr:cNvGrpSpPr>
      </xdr:nvGrpSpPr>
      <xdr:grpSpPr>
        <a:xfrm>
          <a:off x="5150272" y="107527"/>
          <a:ext cx="1477010" cy="1242907"/>
          <a:chOff x="4038600" y="4244340"/>
          <a:chExt cx="1508760" cy="10668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$J$37">
        <xdr:nvSpPr>
          <xdr:cNvPr id="14" name="Rectángulo 13">
            <a:extLst>
              <a:ext uri="{FF2B5EF4-FFF2-40B4-BE49-F238E27FC236}">
                <a16:creationId xmlns="" xmlns:a16="http://schemas.microsoft.com/office/drawing/2014/main" id="{CA6FC432-9A66-F1B9-D700-AACDEFA23477}"/>
              </a:ext>
            </a:extLst>
          </xdr:cNvPr>
          <xdr:cNvSpPr/>
        </xdr:nvSpPr>
        <xdr:spPr>
          <a:xfrm>
            <a:off x="4053840" y="4244340"/>
            <a:ext cx="1493520" cy="1066800"/>
          </a:xfrm>
          <a:prstGeom prst="rect">
            <a:avLst/>
          </a:prstGeom>
          <a:gradFill flip="none" rotWithShape="1">
            <a:gsLst>
              <a:gs pos="0">
                <a:schemeClr val="accent5">
                  <a:lumMod val="67000"/>
                </a:schemeClr>
              </a:gs>
              <a:gs pos="48000">
                <a:schemeClr val="accent5">
                  <a:lumMod val="97000"/>
                  <a:lumOff val="3000"/>
                </a:schemeClr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16200000" scaled="1"/>
            <a:tileRect/>
          </a:gra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9E35196E-0868-45AD-B47D-0E0824DB465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 </a:t>
            </a:fld>
            <a:endParaRPr lang="es-MX" sz="1100"/>
          </a:p>
        </xdr:txBody>
      </xdr:sp>
      <xdr:sp macro="" textlink="$E$29">
        <xdr:nvSpPr>
          <xdr:cNvPr id="15" name="CuadroTexto 14">
            <a:extLst>
              <a:ext uri="{FF2B5EF4-FFF2-40B4-BE49-F238E27FC236}">
                <a16:creationId xmlns="" xmlns:a16="http://schemas.microsoft.com/office/drawing/2014/main" id="{58B2E610-0ED5-E63F-4EDD-00F2E9999345}"/>
              </a:ext>
            </a:extLst>
          </xdr:cNvPr>
          <xdr:cNvSpPr txBox="1"/>
        </xdr:nvSpPr>
        <xdr:spPr>
          <a:xfrm>
            <a:off x="4061460" y="4549140"/>
            <a:ext cx="1455420" cy="6326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fld id="{0D39D864-BC7D-4570-A206-69B16849D771}" type="TxLink">
              <a:rPr lang="en-US" sz="40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16</a:t>
            </a:fld>
            <a:endParaRPr lang="es-MX" sz="4000" b="0">
              <a:solidFill>
                <a:schemeClr val="bg1"/>
              </a:solidFill>
            </a:endParaRPr>
          </a:p>
        </xdr:txBody>
      </xdr:sp>
      <xdr:sp macro="" textlink="">
        <xdr:nvSpPr>
          <xdr:cNvPr id="16" name="CuadroTexto 15">
            <a:extLst>
              <a:ext uri="{FF2B5EF4-FFF2-40B4-BE49-F238E27FC236}">
                <a16:creationId xmlns="" xmlns:a16="http://schemas.microsoft.com/office/drawing/2014/main" id="{6B96D513-1E41-B42B-4F63-02998ADFD72F}"/>
              </a:ext>
            </a:extLst>
          </xdr:cNvPr>
          <xdr:cNvSpPr txBox="1"/>
        </xdr:nvSpPr>
        <xdr:spPr>
          <a:xfrm>
            <a:off x="4038600" y="4373880"/>
            <a:ext cx="148590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s-MX" sz="1400" b="1">
                <a:solidFill>
                  <a:schemeClr val="accent1">
                    <a:lumMod val="50000"/>
                  </a:schemeClr>
                </a:solidFill>
              </a:rPr>
              <a:t>Total</a:t>
            </a:r>
            <a:r>
              <a:rPr lang="es-MX" sz="1400" b="1" baseline="0">
                <a:solidFill>
                  <a:schemeClr val="accent1">
                    <a:lumMod val="50000"/>
                  </a:schemeClr>
                </a:solidFill>
              </a:rPr>
              <a:t> de Casos</a:t>
            </a:r>
            <a:endParaRPr lang="es-MX" sz="14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 editAs="absolute">
    <xdr:from>
      <xdr:col>8</xdr:col>
      <xdr:colOff>156634</xdr:colOff>
      <xdr:row>0</xdr:row>
      <xdr:rowOff>131234</xdr:rowOff>
    </xdr:from>
    <xdr:to>
      <xdr:col>10</xdr:col>
      <xdr:colOff>72813</xdr:colOff>
      <xdr:row>6</xdr:row>
      <xdr:rowOff>146474</xdr:rowOff>
    </xdr:to>
    <xdr:grpSp>
      <xdr:nvGrpSpPr>
        <xdr:cNvPr id="18" name="Grupo 17">
          <a:extLst>
            <a:ext uri="{FF2B5EF4-FFF2-40B4-BE49-F238E27FC236}">
              <a16:creationId xmlns="" xmlns:a16="http://schemas.microsoft.com/office/drawing/2014/main" id="{26043437-6EFE-4CD6-8CD1-F7E0A362760E}"/>
            </a:ext>
          </a:extLst>
        </xdr:cNvPr>
        <xdr:cNvGrpSpPr>
          <a:grpSpLocks noChangeAspect="1"/>
        </xdr:cNvGrpSpPr>
      </xdr:nvGrpSpPr>
      <xdr:grpSpPr>
        <a:xfrm>
          <a:off x="7014634" y="131234"/>
          <a:ext cx="1461346" cy="1242907"/>
          <a:chOff x="4046220" y="4244340"/>
          <a:chExt cx="1501140" cy="10668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$J$37">
        <xdr:nvSpPr>
          <xdr:cNvPr id="19" name="Rectángulo 18">
            <a:extLst>
              <a:ext uri="{FF2B5EF4-FFF2-40B4-BE49-F238E27FC236}">
                <a16:creationId xmlns="" xmlns:a16="http://schemas.microsoft.com/office/drawing/2014/main" id="{71458AD2-96B3-B2A6-E74D-FE7FF680D3E5}"/>
              </a:ext>
            </a:extLst>
          </xdr:cNvPr>
          <xdr:cNvSpPr/>
        </xdr:nvSpPr>
        <xdr:spPr>
          <a:xfrm>
            <a:off x="4053840" y="4244340"/>
            <a:ext cx="1493520" cy="1066800"/>
          </a:xfrm>
          <a:prstGeom prst="rect">
            <a:avLst/>
          </a:prstGeom>
          <a:gradFill flip="none" rotWithShape="1">
            <a:gsLst>
              <a:gs pos="0">
                <a:schemeClr val="accent6">
                  <a:lumMod val="67000"/>
                </a:schemeClr>
              </a:gs>
              <a:gs pos="48000">
                <a:schemeClr val="accent6">
                  <a:lumMod val="97000"/>
                  <a:lumOff val="3000"/>
                </a:schemeClr>
              </a:gs>
              <a:gs pos="100000">
                <a:schemeClr val="accent6">
                  <a:lumMod val="60000"/>
                  <a:lumOff val="40000"/>
                </a:schemeClr>
              </a:gs>
            </a:gsLst>
            <a:lin ang="16200000" scaled="1"/>
            <a:tileRect/>
          </a:gra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9E35196E-0868-45AD-B47D-0E0824DB465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 </a:t>
            </a:fld>
            <a:endParaRPr lang="es-MX" sz="1100"/>
          </a:p>
        </xdr:txBody>
      </xdr:sp>
      <xdr:sp macro="" textlink="$E$30">
        <xdr:nvSpPr>
          <xdr:cNvPr id="20" name="CuadroTexto 19">
            <a:extLst>
              <a:ext uri="{FF2B5EF4-FFF2-40B4-BE49-F238E27FC236}">
                <a16:creationId xmlns="" xmlns:a16="http://schemas.microsoft.com/office/drawing/2014/main" id="{400E5E87-EDDC-12F8-7A31-A2D660630D38}"/>
              </a:ext>
            </a:extLst>
          </xdr:cNvPr>
          <xdr:cNvSpPr txBox="1"/>
        </xdr:nvSpPr>
        <xdr:spPr>
          <a:xfrm>
            <a:off x="4061460" y="4549140"/>
            <a:ext cx="1455420" cy="5775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fld id="{506ADA88-F856-4409-997E-2C11E62AA832}" type="TxLink">
              <a:rPr lang="en-US" sz="36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1</a:t>
            </a:fld>
            <a:endParaRPr lang="es-MX" sz="9600" b="0">
              <a:solidFill>
                <a:schemeClr val="bg1"/>
              </a:solidFill>
            </a:endParaRPr>
          </a:p>
        </xdr:txBody>
      </xdr:sp>
      <xdr:sp macro="" textlink="">
        <xdr:nvSpPr>
          <xdr:cNvPr id="21" name="CuadroTexto 20">
            <a:extLst>
              <a:ext uri="{FF2B5EF4-FFF2-40B4-BE49-F238E27FC236}">
                <a16:creationId xmlns="" xmlns:a16="http://schemas.microsoft.com/office/drawing/2014/main" id="{617B0689-A769-35CD-7BD2-C2F927AD3CAC}"/>
              </a:ext>
            </a:extLst>
          </xdr:cNvPr>
          <xdr:cNvSpPr txBox="1">
            <a:spLocks noChangeAspect="1"/>
          </xdr:cNvSpPr>
        </xdr:nvSpPr>
        <xdr:spPr>
          <a:xfrm>
            <a:off x="4046220" y="4335780"/>
            <a:ext cx="148590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s-MX" sz="1400" b="1">
                <a:solidFill>
                  <a:schemeClr val="accent6">
                    <a:lumMod val="50000"/>
                  </a:schemeClr>
                </a:solidFill>
              </a:rPr>
              <a:t>Nivel</a:t>
            </a:r>
            <a:r>
              <a:rPr lang="es-MX" sz="1400" b="1" baseline="0">
                <a:solidFill>
                  <a:schemeClr val="accent6">
                    <a:lumMod val="50000"/>
                  </a:schemeClr>
                </a:solidFill>
              </a:rPr>
              <a:t> Bajo</a:t>
            </a:r>
            <a:endParaRPr lang="es-MX" sz="1400" b="1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  <xdr:twoCellAnchor editAs="absolute">
    <xdr:from>
      <xdr:col>10</xdr:col>
      <xdr:colOff>156633</xdr:colOff>
      <xdr:row>0</xdr:row>
      <xdr:rowOff>129540</xdr:rowOff>
    </xdr:from>
    <xdr:to>
      <xdr:col>12</xdr:col>
      <xdr:colOff>72813</xdr:colOff>
      <xdr:row>6</xdr:row>
      <xdr:rowOff>144780</xdr:rowOff>
    </xdr:to>
    <xdr:grpSp>
      <xdr:nvGrpSpPr>
        <xdr:cNvPr id="22" name="Grupo 21">
          <a:extLst>
            <a:ext uri="{FF2B5EF4-FFF2-40B4-BE49-F238E27FC236}">
              <a16:creationId xmlns="" xmlns:a16="http://schemas.microsoft.com/office/drawing/2014/main" id="{14577445-2C56-45E1-BA78-C09DFFA116AB}"/>
            </a:ext>
          </a:extLst>
        </xdr:cNvPr>
        <xdr:cNvGrpSpPr>
          <a:grpSpLocks noChangeAspect="1"/>
        </xdr:cNvGrpSpPr>
      </xdr:nvGrpSpPr>
      <xdr:grpSpPr>
        <a:xfrm>
          <a:off x="8559800" y="129540"/>
          <a:ext cx="1461346" cy="1242907"/>
          <a:chOff x="4046220" y="4244340"/>
          <a:chExt cx="1501140" cy="10668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$J$37">
        <xdr:nvSpPr>
          <xdr:cNvPr id="23" name="Rectángulo 22">
            <a:extLst>
              <a:ext uri="{FF2B5EF4-FFF2-40B4-BE49-F238E27FC236}">
                <a16:creationId xmlns="" xmlns:a16="http://schemas.microsoft.com/office/drawing/2014/main" id="{550153C1-6B91-64B8-CA0E-B1FAFA489170}"/>
              </a:ext>
            </a:extLst>
          </xdr:cNvPr>
          <xdr:cNvSpPr/>
        </xdr:nvSpPr>
        <xdr:spPr>
          <a:xfrm>
            <a:off x="4053840" y="4244340"/>
            <a:ext cx="1493520" cy="1066800"/>
          </a:xfrm>
          <a:prstGeom prst="rect">
            <a:avLst/>
          </a:prstGeom>
          <a:gradFill flip="none" rotWithShape="1">
            <a:gsLst>
              <a:gs pos="0">
                <a:srgbClr val="FFFF00"/>
              </a:gs>
              <a:gs pos="48000">
                <a:srgbClr val="FFC000"/>
              </a:gs>
              <a:gs pos="100000">
                <a:srgbClr val="FFC000"/>
              </a:gs>
            </a:gsLst>
            <a:lin ang="16200000" scaled="1"/>
            <a:tileRect/>
          </a:gra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9E35196E-0868-45AD-B47D-0E0824DB465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 </a:t>
            </a:fld>
            <a:endParaRPr lang="es-MX" sz="1100"/>
          </a:p>
        </xdr:txBody>
      </xdr:sp>
      <xdr:sp macro="" textlink="$E$31">
        <xdr:nvSpPr>
          <xdr:cNvPr id="24" name="CuadroTexto 23">
            <a:extLst>
              <a:ext uri="{FF2B5EF4-FFF2-40B4-BE49-F238E27FC236}">
                <a16:creationId xmlns="" xmlns:a16="http://schemas.microsoft.com/office/drawing/2014/main" id="{AA90E451-CE06-F1AF-E8C6-176E8982CF23}"/>
              </a:ext>
            </a:extLst>
          </xdr:cNvPr>
          <xdr:cNvSpPr txBox="1"/>
        </xdr:nvSpPr>
        <xdr:spPr>
          <a:xfrm>
            <a:off x="4061460" y="4549140"/>
            <a:ext cx="1455420" cy="5775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fld id="{DA0BC7BC-BA18-428C-85A3-E27C7699E889}" type="TxLink">
              <a:rPr lang="en-US" sz="36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8</a:t>
            </a:fld>
            <a:endParaRPr lang="es-MX" sz="49600" b="0">
              <a:solidFill>
                <a:schemeClr val="bg1"/>
              </a:solidFill>
            </a:endParaRPr>
          </a:p>
        </xdr:txBody>
      </xdr:sp>
      <xdr:sp macro="" textlink="">
        <xdr:nvSpPr>
          <xdr:cNvPr id="25" name="CuadroTexto 24">
            <a:extLst>
              <a:ext uri="{FF2B5EF4-FFF2-40B4-BE49-F238E27FC236}">
                <a16:creationId xmlns="" xmlns:a16="http://schemas.microsoft.com/office/drawing/2014/main" id="{D6188819-3B5D-A115-C89D-E1FA5E672089}"/>
              </a:ext>
            </a:extLst>
          </xdr:cNvPr>
          <xdr:cNvSpPr txBox="1"/>
        </xdr:nvSpPr>
        <xdr:spPr>
          <a:xfrm>
            <a:off x="4046220" y="4335780"/>
            <a:ext cx="148590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s-MX" sz="1400" b="1">
                <a:solidFill>
                  <a:schemeClr val="accent2">
                    <a:lumMod val="50000"/>
                  </a:schemeClr>
                </a:solidFill>
              </a:rPr>
              <a:t>Nivel</a:t>
            </a:r>
            <a:r>
              <a:rPr lang="es-MX" sz="1400" b="1" baseline="0">
                <a:solidFill>
                  <a:schemeClr val="accent2">
                    <a:lumMod val="50000"/>
                  </a:schemeClr>
                </a:solidFill>
              </a:rPr>
              <a:t> Medio</a:t>
            </a:r>
            <a:endParaRPr lang="es-MX" sz="1400" b="1">
              <a:solidFill>
                <a:schemeClr val="accent2">
                  <a:lumMod val="50000"/>
                </a:schemeClr>
              </a:solidFill>
            </a:endParaRPr>
          </a:p>
        </xdr:txBody>
      </xdr:sp>
    </xdr:grpSp>
    <xdr:clientData/>
  </xdr:twoCellAnchor>
  <xdr:twoCellAnchor editAs="absolute">
    <xdr:from>
      <xdr:col>12</xdr:col>
      <xdr:colOff>164253</xdr:colOff>
      <xdr:row>0</xdr:row>
      <xdr:rowOff>144780</xdr:rowOff>
    </xdr:from>
    <xdr:to>
      <xdr:col>13</xdr:col>
      <xdr:colOff>876300</xdr:colOff>
      <xdr:row>6</xdr:row>
      <xdr:rowOff>160020</xdr:rowOff>
    </xdr:to>
    <xdr:grpSp>
      <xdr:nvGrpSpPr>
        <xdr:cNvPr id="26" name="Grupo 25">
          <a:extLst>
            <a:ext uri="{FF2B5EF4-FFF2-40B4-BE49-F238E27FC236}">
              <a16:creationId xmlns="" xmlns:a16="http://schemas.microsoft.com/office/drawing/2014/main" id="{367D4174-C47E-41C9-8A8D-355545B65403}"/>
            </a:ext>
          </a:extLst>
        </xdr:cNvPr>
        <xdr:cNvGrpSpPr>
          <a:grpSpLocks noChangeAspect="1"/>
        </xdr:cNvGrpSpPr>
      </xdr:nvGrpSpPr>
      <xdr:grpSpPr>
        <a:xfrm>
          <a:off x="10112586" y="144780"/>
          <a:ext cx="1484631" cy="1242907"/>
          <a:chOff x="4046220" y="4244340"/>
          <a:chExt cx="1501140" cy="10668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$J$37">
        <xdr:nvSpPr>
          <xdr:cNvPr id="27" name="Rectángulo 26">
            <a:extLst>
              <a:ext uri="{FF2B5EF4-FFF2-40B4-BE49-F238E27FC236}">
                <a16:creationId xmlns="" xmlns:a16="http://schemas.microsoft.com/office/drawing/2014/main" id="{CF0CB127-3D25-FA20-060B-992456EF55A7}"/>
              </a:ext>
            </a:extLst>
          </xdr:cNvPr>
          <xdr:cNvSpPr/>
        </xdr:nvSpPr>
        <xdr:spPr>
          <a:xfrm>
            <a:off x="4053840" y="4244340"/>
            <a:ext cx="1493520" cy="1066800"/>
          </a:xfrm>
          <a:prstGeom prst="rect">
            <a:avLst/>
          </a:prstGeom>
          <a:gradFill flip="none" rotWithShape="1">
            <a:gsLst>
              <a:gs pos="0">
                <a:srgbClr val="FE0000"/>
              </a:gs>
              <a:gs pos="48000">
                <a:srgbClr val="FE0000"/>
              </a:gs>
              <a:gs pos="100000">
                <a:srgbClr val="C10000"/>
              </a:gs>
            </a:gsLst>
            <a:lin ang="16200000" scaled="1"/>
            <a:tileRect/>
          </a:gra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9E35196E-0868-45AD-B47D-0E0824DB465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 </a:t>
            </a:fld>
            <a:endParaRPr lang="es-MX" sz="1100"/>
          </a:p>
        </xdr:txBody>
      </xdr:sp>
      <xdr:sp macro="" textlink="$E$32">
        <xdr:nvSpPr>
          <xdr:cNvPr id="28" name="CuadroTexto 27">
            <a:extLst>
              <a:ext uri="{FF2B5EF4-FFF2-40B4-BE49-F238E27FC236}">
                <a16:creationId xmlns="" xmlns:a16="http://schemas.microsoft.com/office/drawing/2014/main" id="{B553D849-861D-F434-1A9C-2C036E041F6B}"/>
              </a:ext>
            </a:extLst>
          </xdr:cNvPr>
          <xdr:cNvSpPr txBox="1"/>
        </xdr:nvSpPr>
        <xdr:spPr>
          <a:xfrm>
            <a:off x="4061460" y="4549140"/>
            <a:ext cx="1455420" cy="5224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fld id="{CDC0DDC0-3D6B-4D17-BAFA-44607D78C750}" type="TxLink">
              <a:rPr lang="en-US" sz="32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7</a:t>
            </a:fld>
            <a:endParaRPr lang="es-MX" sz="213200" b="0">
              <a:solidFill>
                <a:schemeClr val="bg1"/>
              </a:solidFill>
            </a:endParaRPr>
          </a:p>
        </xdr:txBody>
      </xdr:sp>
      <xdr:sp macro="" textlink="">
        <xdr:nvSpPr>
          <xdr:cNvPr id="29" name="CuadroTexto 28">
            <a:extLst>
              <a:ext uri="{FF2B5EF4-FFF2-40B4-BE49-F238E27FC236}">
                <a16:creationId xmlns="" xmlns:a16="http://schemas.microsoft.com/office/drawing/2014/main" id="{B89EBE7A-1A2B-4009-C692-B9945D996293}"/>
              </a:ext>
            </a:extLst>
          </xdr:cNvPr>
          <xdr:cNvSpPr txBox="1"/>
        </xdr:nvSpPr>
        <xdr:spPr>
          <a:xfrm>
            <a:off x="4046220" y="4335780"/>
            <a:ext cx="148590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s-MX" sz="1400" b="1">
                <a:solidFill>
                  <a:schemeClr val="bg1"/>
                </a:solidFill>
              </a:rPr>
              <a:t>Nivel</a:t>
            </a:r>
            <a:r>
              <a:rPr lang="es-MX" sz="1400" b="1" baseline="0">
                <a:solidFill>
                  <a:schemeClr val="bg1"/>
                </a:solidFill>
              </a:rPr>
              <a:t> Alto</a:t>
            </a:r>
            <a:endParaRPr lang="es-MX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 editAs="absolute">
    <xdr:from>
      <xdr:col>13</xdr:col>
      <xdr:colOff>952500</xdr:colOff>
      <xdr:row>0</xdr:row>
      <xdr:rowOff>152400</xdr:rowOff>
    </xdr:from>
    <xdr:to>
      <xdr:col>15</xdr:col>
      <xdr:colOff>89747</xdr:colOff>
      <xdr:row>6</xdr:row>
      <xdr:rowOff>167640</xdr:rowOff>
    </xdr:to>
    <xdr:grpSp>
      <xdr:nvGrpSpPr>
        <xdr:cNvPr id="30" name="Grupo 29">
          <a:extLst>
            <a:ext uri="{FF2B5EF4-FFF2-40B4-BE49-F238E27FC236}">
              <a16:creationId xmlns="" xmlns:a16="http://schemas.microsoft.com/office/drawing/2014/main" id="{BB6458B7-9784-4D96-9DCA-7F1C3A4050B4}"/>
            </a:ext>
          </a:extLst>
        </xdr:cNvPr>
        <xdr:cNvGrpSpPr>
          <a:grpSpLocks noChangeAspect="1"/>
        </xdr:cNvGrpSpPr>
      </xdr:nvGrpSpPr>
      <xdr:grpSpPr>
        <a:xfrm>
          <a:off x="11673417" y="152400"/>
          <a:ext cx="1444413" cy="1242907"/>
          <a:chOff x="4046220" y="4244340"/>
          <a:chExt cx="1501140" cy="10668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$J$37">
        <xdr:nvSpPr>
          <xdr:cNvPr id="31" name="Rectángulo 30">
            <a:extLst>
              <a:ext uri="{FF2B5EF4-FFF2-40B4-BE49-F238E27FC236}">
                <a16:creationId xmlns="" xmlns:a16="http://schemas.microsoft.com/office/drawing/2014/main" id="{5F8E8E22-FE3A-3A86-D80E-848EF1F06A00}"/>
              </a:ext>
            </a:extLst>
          </xdr:cNvPr>
          <xdr:cNvSpPr/>
        </xdr:nvSpPr>
        <xdr:spPr>
          <a:xfrm>
            <a:off x="4053840" y="4244340"/>
            <a:ext cx="1493520" cy="1066800"/>
          </a:xfrm>
          <a:prstGeom prst="rect">
            <a:avLst/>
          </a:prstGeom>
          <a:gradFill flip="none" rotWithShape="1">
            <a:gsLst>
              <a:gs pos="0">
                <a:schemeClr val="dk1">
                  <a:lumMod val="67000"/>
                </a:schemeClr>
              </a:gs>
              <a:gs pos="100000">
                <a:schemeClr val="dk1">
                  <a:lumMod val="97000"/>
                  <a:lumOff val="3000"/>
                </a:schemeClr>
              </a:gs>
              <a:gs pos="49000">
                <a:schemeClr val="dk1">
                  <a:lumMod val="60000"/>
                  <a:lumOff val="40000"/>
                </a:schemeClr>
              </a:gs>
            </a:gsLst>
            <a:lin ang="16200000" scaled="1"/>
            <a:tileRect/>
          </a:gra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9E35196E-0868-45AD-B47D-0E0824DB465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 </a:t>
            </a:fld>
            <a:endParaRPr lang="es-MX" sz="1100"/>
          </a:p>
        </xdr:txBody>
      </xdr:sp>
      <xdr:sp macro="" textlink="$E$33">
        <xdr:nvSpPr>
          <xdr:cNvPr id="32" name="CuadroTexto 31">
            <a:extLst>
              <a:ext uri="{FF2B5EF4-FFF2-40B4-BE49-F238E27FC236}">
                <a16:creationId xmlns="" xmlns:a16="http://schemas.microsoft.com/office/drawing/2014/main" id="{6BA39B31-F076-5BAC-22E3-CB0B93A3B4D4}"/>
              </a:ext>
            </a:extLst>
          </xdr:cNvPr>
          <xdr:cNvSpPr txBox="1"/>
        </xdr:nvSpPr>
        <xdr:spPr>
          <a:xfrm>
            <a:off x="4061460" y="4549140"/>
            <a:ext cx="1455420" cy="5224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fld id="{FD0AB838-7CFA-4710-90F9-A49B2C80033C}" type="TxLink">
              <a:rPr lang="en-US" sz="32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0</a:t>
            </a:fld>
            <a:endParaRPr lang="es-MX" sz="333300" b="0">
              <a:solidFill>
                <a:schemeClr val="bg1"/>
              </a:solidFill>
            </a:endParaRPr>
          </a:p>
        </xdr:txBody>
      </xdr:sp>
      <xdr:sp macro="" textlink="">
        <xdr:nvSpPr>
          <xdr:cNvPr id="33" name="CuadroTexto 32">
            <a:extLst>
              <a:ext uri="{FF2B5EF4-FFF2-40B4-BE49-F238E27FC236}">
                <a16:creationId xmlns="" xmlns:a16="http://schemas.microsoft.com/office/drawing/2014/main" id="{621F5564-C0E1-FBBB-1645-B7B0A64D4FD3}"/>
              </a:ext>
            </a:extLst>
          </xdr:cNvPr>
          <xdr:cNvSpPr txBox="1"/>
        </xdr:nvSpPr>
        <xdr:spPr>
          <a:xfrm>
            <a:off x="4046220" y="4335780"/>
            <a:ext cx="148590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s-MX" sz="1400" b="1">
                <a:solidFill>
                  <a:schemeClr val="bg1"/>
                </a:solidFill>
              </a:rPr>
              <a:t>Nivel</a:t>
            </a:r>
            <a:r>
              <a:rPr lang="es-MX" sz="1400" b="1" baseline="0">
                <a:solidFill>
                  <a:schemeClr val="bg1"/>
                </a:solidFill>
              </a:rPr>
              <a:t> Critico</a:t>
            </a:r>
            <a:endParaRPr lang="es-MX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449580</xdr:colOff>
      <xdr:row>25</xdr:row>
      <xdr:rowOff>137160</xdr:rowOff>
    </xdr:from>
    <xdr:to>
      <xdr:col>8</xdr:col>
      <xdr:colOff>80010</xdr:colOff>
      <xdr:row>43</xdr:row>
      <xdr:rowOff>7620</xdr:rowOff>
    </xdr:to>
    <xdr:graphicFrame macro="">
      <xdr:nvGraphicFramePr>
        <xdr:cNvPr id="34" name="Gráfico 33">
          <a:extLst>
            <a:ext uri="{FF2B5EF4-FFF2-40B4-BE49-F238E27FC236}">
              <a16:creationId xmlns="" xmlns:a16="http://schemas.microsoft.com/office/drawing/2014/main" id="{84A61B02-9E24-6C2D-F391-44B3A1281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91440</xdr:colOff>
      <xdr:row>25</xdr:row>
      <xdr:rowOff>144780</xdr:rowOff>
    </xdr:from>
    <xdr:to>
      <xdr:col>2</xdr:col>
      <xdr:colOff>426720</xdr:colOff>
      <xdr:row>43</xdr:row>
      <xdr:rowOff>7620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6" name="AREA RESPONSABLE">
              <a:extLst>
                <a:ext uri="{FF2B5EF4-FFF2-40B4-BE49-F238E27FC236}">
                  <a16:creationId xmlns="" xmlns:a16="http://schemas.microsoft.com/office/drawing/2014/main" id="{C99B362D-93F3-12C6-125E-E204E024A7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REA RESPONSA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440" y="4894580"/>
              <a:ext cx="1927013" cy="32156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766234</xdr:colOff>
      <xdr:row>25</xdr:row>
      <xdr:rowOff>139700</xdr:rowOff>
    </xdr:from>
    <xdr:to>
      <xdr:col>15</xdr:col>
      <xdr:colOff>618067</xdr:colOff>
      <xdr:row>42</xdr:row>
      <xdr:rowOff>160867</xdr:rowOff>
    </xdr:to>
    <xdr:graphicFrame macro="">
      <xdr:nvGraphicFramePr>
        <xdr:cNvPr id="37" name="Gráfico 36">
          <a:extLst>
            <a:ext uri="{FF2B5EF4-FFF2-40B4-BE49-F238E27FC236}">
              <a16:creationId xmlns="" xmlns:a16="http://schemas.microsoft.com/office/drawing/2014/main" id="{E9A01D4E-D36C-5232-0CD0-E333E089E31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mando Mendoza Garcia" refreshedDate="44859.539020023149" createdVersion="8" refreshedVersion="8" minRefreshableVersion="3" recordCount="44">
  <cacheSource type="worksheet">
    <worksheetSource ref="B4:R48" sheet="DATOS"/>
  </cacheSource>
  <cacheFields count="17">
    <cacheField name="ID" numFmtId="0">
      <sharedItems containsSemiMixedTypes="0" containsString="0" containsNumber="1" containsInteger="1" minValue="1" maxValue="44"/>
    </cacheField>
    <cacheField name="RIESGO O AMENAZA" numFmtId="0">
      <sharedItems containsBlank="1"/>
    </cacheField>
    <cacheField name="FECHA DE DETECCION" numFmtId="0">
      <sharedItems containsNonDate="0" containsDate="1" containsString="0" containsBlank="1" minDate="2022-10-17T00:00:00" maxDate="2022-10-18T00:00:00"/>
    </cacheField>
    <cacheField name="TIPO DE RIESGO" numFmtId="14">
      <sharedItems containsBlank="1" count="7">
        <s v="Financieros"/>
        <s v="Mercado"/>
        <s v="Operacional"/>
        <s v="Negocio"/>
        <s v="Liquidez"/>
        <m/>
        <s v="Crediticio" u="1"/>
      </sharedItems>
    </cacheField>
    <cacheField name="PROBABILIDAD DE OCURRENCIA" numFmtId="0">
      <sharedItems containsBlank="1"/>
    </cacheField>
    <cacheField name="IMPACTO" numFmtId="0">
      <sharedItems containsBlank="1"/>
    </cacheField>
    <cacheField name="CLASIFICACION" numFmtId="0">
      <sharedItems/>
    </cacheField>
    <cacheField name="TIPO" numFmtId="0">
      <sharedItems containsBlank="1"/>
    </cacheField>
    <cacheField name="CLASIFICACION DEL OBJETIVO" numFmtId="0">
      <sharedItems containsNonDate="0" containsString="0" containsBlank="1"/>
    </cacheField>
    <cacheField name="OBJETIVO" numFmtId="0">
      <sharedItems containsNonDate="0" containsString="0" containsBlank="1"/>
    </cacheField>
    <cacheField name="FECHA DE APLICACIÓN DE CONTROL" numFmtId="0">
      <sharedItems containsNonDate="0" containsString="0" containsBlank="1"/>
    </cacheField>
    <cacheField name="ACTIVIDADES PARA CONTROLARLO" numFmtId="0">
      <sharedItems containsNonDate="0" containsString="0" containsBlank="1"/>
    </cacheField>
    <cacheField name="AREA DEL RIESGO" numFmtId="0">
      <sharedItems containsBlank="1"/>
    </cacheField>
    <cacheField name="PUESTO" numFmtId="0">
      <sharedItems containsNonDate="0" containsString="0" containsBlank="1"/>
    </cacheField>
    <cacheField name="AREA RESPONSABLE" numFmtId="0">
      <sharedItems containsBlank="1" count="10">
        <s v="FINANZAS"/>
        <s v="PRODUCCION"/>
        <s v="DISEÑO"/>
        <s v="JURIDICO"/>
        <s v="RECURSOS HUMANOS"/>
        <s v="TIC"/>
        <s v="COMERCIAL"/>
        <m/>
        <s v="COMPRAS" u="1"/>
        <s v="MARKETING" u="1"/>
      </sharedItems>
    </cacheField>
    <cacheField name="ESTATUS" numFmtId="0">
      <sharedItems containsBlank="1" count="4">
        <s v="EN DESARROLLO"/>
        <s v="CONTROLADO"/>
        <s v="NO CONTROLADO"/>
        <m/>
      </sharedItems>
    </cacheField>
    <cacheField name="PINTOS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 pivotCacheId="13876063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n v="1"/>
    <s v="Fluctuacion en el tipo de cambio USD vs MXN"/>
    <d v="2022-10-17T00:00:00"/>
    <x v="0"/>
    <s v="Es posible"/>
    <s v="Grande"/>
    <s v="MEDIO"/>
    <s v="EXTERNO"/>
    <m/>
    <m/>
    <m/>
    <m/>
    <s v="FINANZAS"/>
    <m/>
    <x v="0"/>
    <x v="0"/>
    <n v="3"/>
  </r>
  <r>
    <n v="2"/>
    <s v="Cambio de precios en los insumos: Metal"/>
    <d v="2022-10-17T00:00:00"/>
    <x v="1"/>
    <s v="Es posible"/>
    <s v="Grande"/>
    <s v="MEDIO"/>
    <s v="EXTERNO"/>
    <m/>
    <m/>
    <m/>
    <m/>
    <s v="COMPRAS"/>
    <m/>
    <x v="0"/>
    <x v="1"/>
    <n v="3"/>
  </r>
  <r>
    <n v="3"/>
    <s v="Fallas en maquinaria"/>
    <d v="2022-10-17T00:00:00"/>
    <x v="2"/>
    <s v="Muy probable"/>
    <s v="Grande"/>
    <s v="ALTO"/>
    <s v="INTERNO"/>
    <m/>
    <m/>
    <m/>
    <m/>
    <s v="PRODUCCION"/>
    <m/>
    <x v="1"/>
    <x v="0"/>
    <n v="5"/>
  </r>
  <r>
    <n v="4"/>
    <s v="Errores en diseños"/>
    <d v="2022-10-17T00:00:00"/>
    <x v="2"/>
    <s v="Es raro que suceda"/>
    <s v="Catastrofe"/>
    <s v="MEDIO"/>
    <s v="EXTERNO"/>
    <m/>
    <m/>
    <m/>
    <m/>
    <m/>
    <m/>
    <x v="2"/>
    <x v="0"/>
    <n v="3"/>
  </r>
  <r>
    <n v="5"/>
    <s v="Incumplimiento de contratos"/>
    <d v="2022-10-17T00:00:00"/>
    <x v="3"/>
    <s v="Es posible"/>
    <s v="Grande"/>
    <s v="MEDIO"/>
    <s v="EXTERNO"/>
    <m/>
    <m/>
    <m/>
    <m/>
    <m/>
    <m/>
    <x v="3"/>
    <x v="2"/>
    <n v="3"/>
  </r>
  <r>
    <n v="6"/>
    <s v="Falta de liquidez"/>
    <d v="2022-10-17T00:00:00"/>
    <x v="4"/>
    <s v="Es posible"/>
    <s v="Crítico"/>
    <s v="ALTO"/>
    <s v="EXTERNO"/>
    <m/>
    <m/>
    <m/>
    <m/>
    <m/>
    <m/>
    <x v="0"/>
    <x v="0"/>
    <n v="5"/>
  </r>
  <r>
    <n v="7"/>
    <s v="Gestion en cobranza"/>
    <d v="2022-10-17T00:00:00"/>
    <x v="4"/>
    <s v="Es raro que suceda"/>
    <s v="Crítico"/>
    <s v="ALTO"/>
    <s v="EXTERNO"/>
    <m/>
    <m/>
    <m/>
    <m/>
    <m/>
    <m/>
    <x v="0"/>
    <x v="0"/>
    <n v="5"/>
  </r>
  <r>
    <n v="8"/>
    <s v="Informacionfinanciera no real y/o inoportuna"/>
    <d v="2022-10-17T00:00:00"/>
    <x v="0"/>
    <s v="Es raro que suceda"/>
    <s v="Grande"/>
    <s v="MEDIO"/>
    <s v="INTERNO"/>
    <m/>
    <m/>
    <m/>
    <m/>
    <m/>
    <m/>
    <x v="0"/>
    <x v="2"/>
    <n v="3"/>
  </r>
  <r>
    <n v="9"/>
    <s v="Presupuestos importantes no considerados en proyecciones financieras"/>
    <d v="2022-10-17T00:00:00"/>
    <x v="0"/>
    <s v="Muy probable"/>
    <s v="Catastrofe"/>
    <s v="ALTO"/>
    <s v="EXTERNO"/>
    <m/>
    <m/>
    <m/>
    <m/>
    <m/>
    <m/>
    <x v="0"/>
    <x v="0"/>
    <n v="5"/>
  </r>
  <r>
    <n v="10"/>
    <s v="Pandemias, huelga, paro de producción"/>
    <d v="2022-10-17T00:00:00"/>
    <x v="2"/>
    <s v="Seria excepcional"/>
    <s v="Catastrofe"/>
    <s v="MEDIO"/>
    <s v="EXTERNO"/>
    <m/>
    <m/>
    <m/>
    <m/>
    <m/>
    <m/>
    <x v="4"/>
    <x v="0"/>
    <n v="3"/>
  </r>
  <r>
    <n v="11"/>
    <s v="Ciber ataques"/>
    <d v="2022-10-17T00:00:00"/>
    <x v="2"/>
    <s v="Seria excepcional"/>
    <s v="Catastrofe"/>
    <s v="MEDIO"/>
    <s v="EXTERNO"/>
    <m/>
    <m/>
    <m/>
    <m/>
    <m/>
    <m/>
    <x v="5"/>
    <x v="0"/>
    <n v="3"/>
  </r>
  <r>
    <n v="12"/>
    <s v="Personal no capacitado"/>
    <d v="2022-10-17T00:00:00"/>
    <x v="2"/>
    <s v="Es posible"/>
    <s v="Grande"/>
    <s v="MEDIO"/>
    <s v="EXTERNO"/>
    <m/>
    <m/>
    <m/>
    <m/>
    <m/>
    <m/>
    <x v="4"/>
    <x v="2"/>
    <n v="3"/>
  </r>
  <r>
    <n v="13"/>
    <s v="Rotacion de personal"/>
    <d v="2022-10-17T00:00:00"/>
    <x v="2"/>
    <s v="Es posible"/>
    <s v="Moderado"/>
    <s v="MEDIO"/>
    <s v="INTERNO"/>
    <m/>
    <m/>
    <m/>
    <m/>
    <m/>
    <m/>
    <x v="4"/>
    <x v="0"/>
    <n v="3"/>
  </r>
  <r>
    <n v="14"/>
    <s v="Traslado a la planta"/>
    <d v="2022-10-17T00:00:00"/>
    <x v="2"/>
    <s v="Muy probable"/>
    <s v="Moderado"/>
    <s v="MEDIO"/>
    <s v="EXTERNO"/>
    <m/>
    <m/>
    <m/>
    <m/>
    <m/>
    <m/>
    <x v="4"/>
    <x v="0"/>
    <n v="3"/>
  </r>
  <r>
    <n v="15"/>
    <s v="Entendimiento de las necesidades del cliente"/>
    <d v="2022-10-17T00:00:00"/>
    <x v="3"/>
    <s v="Es raro que suceda"/>
    <s v="Grande"/>
    <s v="MEDIO"/>
    <s v="EXTERNO"/>
    <m/>
    <m/>
    <m/>
    <m/>
    <m/>
    <m/>
    <x v="6"/>
    <x v="2"/>
    <n v="3"/>
  </r>
  <r>
    <n v="16"/>
    <s v="Requerimientos de instituciones gubernamentales"/>
    <d v="2022-10-17T00:00:00"/>
    <x v="3"/>
    <s v="Es raro que suceda"/>
    <s v="Crítico"/>
    <s v="ALTO"/>
    <s v="INTERNO"/>
    <m/>
    <m/>
    <m/>
    <m/>
    <m/>
    <m/>
    <x v="0"/>
    <x v="0"/>
    <n v="5"/>
  </r>
  <r>
    <n v="17"/>
    <m/>
    <m/>
    <x v="5"/>
    <m/>
    <m/>
    <s v=""/>
    <m/>
    <m/>
    <m/>
    <m/>
    <m/>
    <m/>
    <m/>
    <x v="7"/>
    <x v="3"/>
    <n v="0"/>
  </r>
  <r>
    <n v="18"/>
    <m/>
    <m/>
    <x v="5"/>
    <m/>
    <m/>
    <s v=""/>
    <m/>
    <m/>
    <m/>
    <m/>
    <m/>
    <m/>
    <m/>
    <x v="7"/>
    <x v="3"/>
    <n v="0"/>
  </r>
  <r>
    <n v="19"/>
    <m/>
    <m/>
    <x v="5"/>
    <m/>
    <m/>
    <s v=""/>
    <m/>
    <m/>
    <m/>
    <m/>
    <m/>
    <m/>
    <m/>
    <x v="7"/>
    <x v="3"/>
    <n v="0"/>
  </r>
  <r>
    <n v="20"/>
    <m/>
    <m/>
    <x v="5"/>
    <m/>
    <m/>
    <s v=""/>
    <m/>
    <m/>
    <m/>
    <m/>
    <m/>
    <m/>
    <m/>
    <x v="7"/>
    <x v="3"/>
    <n v="0"/>
  </r>
  <r>
    <n v="21"/>
    <m/>
    <m/>
    <x v="5"/>
    <m/>
    <m/>
    <s v=""/>
    <m/>
    <m/>
    <m/>
    <m/>
    <m/>
    <m/>
    <m/>
    <x v="7"/>
    <x v="3"/>
    <n v="0"/>
  </r>
  <r>
    <n v="22"/>
    <m/>
    <m/>
    <x v="5"/>
    <m/>
    <m/>
    <s v=""/>
    <m/>
    <m/>
    <m/>
    <m/>
    <m/>
    <m/>
    <m/>
    <x v="7"/>
    <x v="3"/>
    <n v="0"/>
  </r>
  <r>
    <n v="23"/>
    <m/>
    <m/>
    <x v="5"/>
    <m/>
    <m/>
    <s v=""/>
    <m/>
    <m/>
    <m/>
    <m/>
    <m/>
    <m/>
    <m/>
    <x v="7"/>
    <x v="3"/>
    <n v="0"/>
  </r>
  <r>
    <n v="24"/>
    <m/>
    <m/>
    <x v="5"/>
    <m/>
    <m/>
    <s v=""/>
    <m/>
    <m/>
    <m/>
    <m/>
    <m/>
    <m/>
    <m/>
    <x v="7"/>
    <x v="3"/>
    <n v="0"/>
  </r>
  <r>
    <n v="25"/>
    <m/>
    <m/>
    <x v="5"/>
    <m/>
    <m/>
    <s v=""/>
    <m/>
    <m/>
    <m/>
    <m/>
    <m/>
    <m/>
    <m/>
    <x v="7"/>
    <x v="3"/>
    <n v="0"/>
  </r>
  <r>
    <n v="26"/>
    <m/>
    <m/>
    <x v="5"/>
    <m/>
    <m/>
    <s v=""/>
    <m/>
    <m/>
    <m/>
    <m/>
    <m/>
    <m/>
    <m/>
    <x v="7"/>
    <x v="3"/>
    <n v="0"/>
  </r>
  <r>
    <n v="27"/>
    <m/>
    <m/>
    <x v="5"/>
    <m/>
    <m/>
    <s v=""/>
    <m/>
    <m/>
    <m/>
    <m/>
    <m/>
    <m/>
    <m/>
    <x v="7"/>
    <x v="3"/>
    <n v="0"/>
  </r>
  <r>
    <n v="28"/>
    <m/>
    <m/>
    <x v="5"/>
    <m/>
    <m/>
    <s v=""/>
    <m/>
    <m/>
    <m/>
    <m/>
    <m/>
    <m/>
    <m/>
    <x v="7"/>
    <x v="3"/>
    <n v="0"/>
  </r>
  <r>
    <n v="29"/>
    <m/>
    <m/>
    <x v="5"/>
    <m/>
    <m/>
    <s v=""/>
    <m/>
    <m/>
    <m/>
    <m/>
    <m/>
    <m/>
    <m/>
    <x v="7"/>
    <x v="3"/>
    <n v="0"/>
  </r>
  <r>
    <n v="30"/>
    <m/>
    <m/>
    <x v="5"/>
    <m/>
    <m/>
    <s v=""/>
    <m/>
    <m/>
    <m/>
    <m/>
    <m/>
    <m/>
    <m/>
    <x v="7"/>
    <x v="3"/>
    <n v="0"/>
  </r>
  <r>
    <n v="31"/>
    <m/>
    <m/>
    <x v="5"/>
    <m/>
    <m/>
    <s v=""/>
    <m/>
    <m/>
    <m/>
    <m/>
    <m/>
    <m/>
    <m/>
    <x v="7"/>
    <x v="3"/>
    <n v="0"/>
  </r>
  <r>
    <n v="32"/>
    <m/>
    <m/>
    <x v="5"/>
    <m/>
    <m/>
    <s v=""/>
    <m/>
    <m/>
    <m/>
    <m/>
    <m/>
    <m/>
    <m/>
    <x v="7"/>
    <x v="3"/>
    <n v="0"/>
  </r>
  <r>
    <n v="33"/>
    <m/>
    <m/>
    <x v="5"/>
    <m/>
    <m/>
    <s v=""/>
    <m/>
    <m/>
    <m/>
    <m/>
    <m/>
    <m/>
    <m/>
    <x v="7"/>
    <x v="3"/>
    <n v="0"/>
  </r>
  <r>
    <n v="34"/>
    <m/>
    <m/>
    <x v="5"/>
    <m/>
    <m/>
    <s v=""/>
    <m/>
    <m/>
    <m/>
    <m/>
    <m/>
    <m/>
    <m/>
    <x v="7"/>
    <x v="3"/>
    <n v="0"/>
  </r>
  <r>
    <n v="35"/>
    <m/>
    <m/>
    <x v="5"/>
    <m/>
    <m/>
    <s v=""/>
    <m/>
    <m/>
    <m/>
    <m/>
    <m/>
    <m/>
    <m/>
    <x v="7"/>
    <x v="3"/>
    <n v="0"/>
  </r>
  <r>
    <n v="36"/>
    <m/>
    <m/>
    <x v="5"/>
    <m/>
    <m/>
    <s v=""/>
    <m/>
    <m/>
    <m/>
    <m/>
    <m/>
    <m/>
    <m/>
    <x v="7"/>
    <x v="3"/>
    <n v="0"/>
  </r>
  <r>
    <n v="37"/>
    <m/>
    <m/>
    <x v="5"/>
    <m/>
    <m/>
    <s v=""/>
    <m/>
    <m/>
    <m/>
    <m/>
    <m/>
    <m/>
    <m/>
    <x v="7"/>
    <x v="3"/>
    <n v="0"/>
  </r>
  <r>
    <n v="38"/>
    <m/>
    <m/>
    <x v="5"/>
    <m/>
    <m/>
    <s v=""/>
    <m/>
    <m/>
    <m/>
    <m/>
    <m/>
    <m/>
    <m/>
    <x v="7"/>
    <x v="3"/>
    <n v="0"/>
  </r>
  <r>
    <n v="39"/>
    <m/>
    <m/>
    <x v="5"/>
    <m/>
    <m/>
    <s v=""/>
    <m/>
    <m/>
    <m/>
    <m/>
    <m/>
    <m/>
    <m/>
    <x v="7"/>
    <x v="3"/>
    <n v="0"/>
  </r>
  <r>
    <n v="40"/>
    <m/>
    <m/>
    <x v="5"/>
    <m/>
    <m/>
    <s v=""/>
    <m/>
    <m/>
    <m/>
    <m/>
    <m/>
    <m/>
    <m/>
    <x v="7"/>
    <x v="3"/>
    <n v="0"/>
  </r>
  <r>
    <n v="41"/>
    <m/>
    <m/>
    <x v="5"/>
    <m/>
    <m/>
    <s v=""/>
    <m/>
    <m/>
    <m/>
    <m/>
    <m/>
    <m/>
    <m/>
    <x v="7"/>
    <x v="3"/>
    <n v="0"/>
  </r>
  <r>
    <n v="42"/>
    <m/>
    <m/>
    <x v="5"/>
    <m/>
    <m/>
    <s v=""/>
    <m/>
    <m/>
    <m/>
    <m/>
    <m/>
    <m/>
    <m/>
    <x v="7"/>
    <x v="3"/>
    <n v="0"/>
  </r>
  <r>
    <n v="43"/>
    <m/>
    <m/>
    <x v="5"/>
    <m/>
    <m/>
    <s v=""/>
    <m/>
    <m/>
    <m/>
    <m/>
    <m/>
    <m/>
    <m/>
    <x v="7"/>
    <x v="3"/>
    <n v="0"/>
  </r>
  <r>
    <n v="44"/>
    <m/>
    <m/>
    <x v="5"/>
    <m/>
    <m/>
    <s v=""/>
    <m/>
    <m/>
    <m/>
    <m/>
    <m/>
    <m/>
    <m/>
    <x v="7"/>
    <x v="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N38:O42" firstHeaderRow="1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2"/>
        <item h="1" x="3"/>
        <item t="default"/>
      </items>
    </pivotField>
    <pivotField dataField="1" showAll="0"/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PINTOS" fld="16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15" type="button" dataOnly="0" labelOnly="1" outline="0" axis="axisRow" fieldPosition="0"/>
    </format>
    <format dxfId="2">
      <pivotArea dataOnly="0" labelOnly="1" fieldPosition="0">
        <references count="1">
          <reference field="15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G29:H35" firstHeaderRow="1" firstDataRow="1" firstDataCol="1"/>
  <pivotFields count="17">
    <pivotField showAll="0"/>
    <pivotField showAll="0"/>
    <pivotField showAll="0"/>
    <pivotField axis="axisRow" showAll="0">
      <items count="8">
        <item m="1" x="6"/>
        <item x="0"/>
        <item x="4"/>
        <item x="1"/>
        <item x="3"/>
        <item x="2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1">
        <item x="6"/>
        <item h="1" m="1" x="8"/>
        <item x="2"/>
        <item x="0"/>
        <item x="3"/>
        <item h="1" m="1" x="9"/>
        <item x="1"/>
        <item x="4"/>
        <item x="5"/>
        <item h="1" x="7"/>
        <item t="default"/>
      </items>
    </pivotField>
    <pivotField showAll="0"/>
    <pivotField dataField="1" showAll="0"/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PINTOS" fld="16" baseField="0" baseItem="0"/>
  </dataFields>
  <formats count="6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3" type="button" dataOnly="0" labelOnly="1" outline="0" axis="axisRow" fieldPosition="0"/>
    </format>
    <format dxfId="8">
      <pivotArea dataOnly="0" labelOnly="1" fieldPosition="0">
        <references count="1">
          <reference field="3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</format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REA_RESPONSABLE" sourceName="AREA RESPONSABLE">
  <pivotTables>
    <pivotTable tabId="3" name="TablaDinámica5"/>
  </pivotTables>
  <data>
    <tabular pivotCacheId="138760638">
      <items count="10">
        <i x="6" s="1"/>
        <i x="2" s="1"/>
        <i x="0" s="1"/>
        <i x="3" s="1"/>
        <i x="1" s="1"/>
        <i x="4" s="1"/>
        <i x="5" s="1"/>
        <i x="7"/>
        <i x="8" nd="1"/>
        <i x="9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REA RESPONSABLE" cache="SegmentaciónDeDatos_AREA_RESPONSABLE" caption="AREA RESPONSABLE" rowHeight="2349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workbookViewId="0">
      <selection activeCell="B14" sqref="B14"/>
    </sheetView>
  </sheetViews>
  <sheetFormatPr baseColWidth="10" defaultColWidth="0" defaultRowHeight="15" zeroHeight="1" x14ac:dyDescent="0.25"/>
  <cols>
    <col min="1" max="1" width="2.5703125" style="69" customWidth="1"/>
    <col min="2" max="2" width="26.7109375" customWidth="1"/>
    <col min="3" max="3" width="2.5703125" style="69" customWidth="1"/>
    <col min="4" max="4" width="26.7109375" customWidth="1"/>
    <col min="5" max="5" width="2.5703125" style="69" customWidth="1"/>
    <col min="6" max="6" width="26.7109375" customWidth="1"/>
    <col min="7" max="7" width="2.5703125" style="69" customWidth="1"/>
    <col min="8" max="8" width="26.7109375" customWidth="1"/>
    <col min="9" max="9" width="13.7109375" customWidth="1"/>
    <col min="10" max="11" width="13.7109375" hidden="1"/>
    <col min="12" max="12" width="12.140625" hidden="1"/>
    <col min="23" max="16384" width="11.42578125" hidden="1"/>
  </cols>
  <sheetData>
    <row r="1" spans="2:22" x14ac:dyDescent="0.25"/>
    <row r="2" spans="2:22" x14ac:dyDescent="0.25"/>
    <row r="3" spans="2:22" x14ac:dyDescent="0.25"/>
    <row r="4" spans="2:22" x14ac:dyDescent="0.25"/>
    <row r="5" spans="2:22" ht="15.75" thickBot="1" x14ac:dyDescent="0.3">
      <c r="L5" s="25"/>
    </row>
    <row r="6" spans="2:22" ht="31.9" customHeight="1" thickBot="1" x14ac:dyDescent="0.3">
      <c r="B6" s="46" t="s">
        <v>40</v>
      </c>
      <c r="D6" s="46" t="s">
        <v>5</v>
      </c>
      <c r="F6" s="46" t="s">
        <v>70</v>
      </c>
      <c r="H6" s="46" t="s">
        <v>33</v>
      </c>
      <c r="Q6" s="34"/>
      <c r="R6" s="35" t="s">
        <v>54</v>
      </c>
      <c r="S6" s="35" t="s">
        <v>55</v>
      </c>
      <c r="T6" s="35" t="s">
        <v>56</v>
      </c>
      <c r="U6" s="35" t="s">
        <v>57</v>
      </c>
      <c r="V6" s="36" t="s">
        <v>58</v>
      </c>
    </row>
    <row r="7" spans="2:22" ht="25.9" customHeight="1" thickBot="1" x14ac:dyDescent="0.3">
      <c r="B7" s="51" t="s">
        <v>54</v>
      </c>
      <c r="D7" s="47" t="s">
        <v>59</v>
      </c>
      <c r="F7" s="47" t="s">
        <v>43</v>
      </c>
      <c r="H7" s="47" t="s">
        <v>34</v>
      </c>
      <c r="Q7" s="70" t="s">
        <v>59</v>
      </c>
      <c r="R7" s="30" t="s">
        <v>67</v>
      </c>
      <c r="S7" s="32" t="s">
        <v>67</v>
      </c>
      <c r="T7" s="32" t="s">
        <v>67</v>
      </c>
      <c r="U7" s="29" t="s">
        <v>66</v>
      </c>
      <c r="V7" s="37" t="s">
        <v>66</v>
      </c>
    </row>
    <row r="8" spans="2:22" ht="25.9" customHeight="1" thickBot="1" x14ac:dyDescent="0.3">
      <c r="B8" s="52" t="s">
        <v>55</v>
      </c>
      <c r="D8" s="48" t="s">
        <v>60</v>
      </c>
      <c r="F8" s="48" t="s">
        <v>48</v>
      </c>
      <c r="H8" s="48" t="s">
        <v>35</v>
      </c>
      <c r="Q8" s="71" t="s">
        <v>60</v>
      </c>
      <c r="R8" s="31" t="s">
        <v>67</v>
      </c>
      <c r="S8" s="33" t="s">
        <v>67</v>
      </c>
      <c r="T8" s="28" t="s">
        <v>66</v>
      </c>
      <c r="U8" s="28" t="s">
        <v>66</v>
      </c>
      <c r="V8" s="38" t="s">
        <v>66</v>
      </c>
    </row>
    <row r="9" spans="2:22" ht="25.9" customHeight="1" thickBot="1" x14ac:dyDescent="0.3">
      <c r="B9" s="53" t="s">
        <v>56</v>
      </c>
      <c r="D9" s="49" t="s">
        <v>61</v>
      </c>
      <c r="F9" s="49" t="s">
        <v>47</v>
      </c>
      <c r="H9" s="49" t="s">
        <v>36</v>
      </c>
      <c r="Q9" s="71" t="s">
        <v>61</v>
      </c>
      <c r="R9" s="31" t="s">
        <v>67</v>
      </c>
      <c r="S9" s="28" t="s">
        <v>66</v>
      </c>
      <c r="T9" s="28" t="s">
        <v>66</v>
      </c>
      <c r="U9" s="28" t="s">
        <v>66</v>
      </c>
      <c r="V9" s="39" t="s">
        <v>65</v>
      </c>
    </row>
    <row r="10" spans="2:22" ht="25.9" customHeight="1" thickBot="1" x14ac:dyDescent="0.3">
      <c r="B10" s="52" t="s">
        <v>57</v>
      </c>
      <c r="D10" s="48" t="s">
        <v>62</v>
      </c>
      <c r="F10" s="48" t="s">
        <v>45</v>
      </c>
      <c r="H10" s="48" t="s">
        <v>37</v>
      </c>
      <c r="Q10" s="71" t="s">
        <v>62</v>
      </c>
      <c r="R10" s="27" t="s">
        <v>66</v>
      </c>
      <c r="S10" s="28" t="s">
        <v>66</v>
      </c>
      <c r="T10" s="28" t="s">
        <v>66</v>
      </c>
      <c r="U10" s="26" t="s">
        <v>65</v>
      </c>
      <c r="V10" s="39" t="s">
        <v>65</v>
      </c>
    </row>
    <row r="11" spans="2:22" ht="25.9" customHeight="1" thickBot="1" x14ac:dyDescent="0.3">
      <c r="B11" s="54" t="s">
        <v>58</v>
      </c>
      <c r="D11" s="49" t="s">
        <v>63</v>
      </c>
      <c r="F11" s="49" t="s">
        <v>50</v>
      </c>
      <c r="H11" s="49" t="s">
        <v>38</v>
      </c>
      <c r="Q11" s="71" t="s">
        <v>63</v>
      </c>
      <c r="R11" s="27" t="s">
        <v>66</v>
      </c>
      <c r="S11" s="28" t="s">
        <v>66</v>
      </c>
      <c r="T11" s="26" t="s">
        <v>65</v>
      </c>
      <c r="U11" s="26" t="s">
        <v>65</v>
      </c>
      <c r="V11" s="40" t="s">
        <v>68</v>
      </c>
    </row>
    <row r="12" spans="2:22" ht="25.9" customHeight="1" thickBot="1" x14ac:dyDescent="0.3">
      <c r="D12" s="50" t="s">
        <v>64</v>
      </c>
      <c r="F12" s="48" t="s">
        <v>46</v>
      </c>
      <c r="H12" s="48" t="s">
        <v>39</v>
      </c>
      <c r="Q12" s="72" t="s">
        <v>64</v>
      </c>
      <c r="R12" s="41" t="s">
        <v>66</v>
      </c>
      <c r="S12" s="42" t="s">
        <v>65</v>
      </c>
      <c r="T12" s="42" t="s">
        <v>65</v>
      </c>
      <c r="U12" s="43" t="s">
        <v>68</v>
      </c>
      <c r="V12" s="44" t="s">
        <v>68</v>
      </c>
    </row>
    <row r="13" spans="2:22" ht="25.9" customHeight="1" thickBot="1" x14ac:dyDescent="0.3">
      <c r="F13" s="49" t="s">
        <v>49</v>
      </c>
      <c r="H13" s="49"/>
    </row>
    <row r="14" spans="2:22" ht="25.9" customHeight="1" thickBot="1" x14ac:dyDescent="0.3">
      <c r="F14" s="48" t="s">
        <v>71</v>
      </c>
      <c r="H14" s="48"/>
    </row>
    <row r="15" spans="2:22" ht="25.9" customHeight="1" thickBot="1" x14ac:dyDescent="0.3">
      <c r="F15" s="49"/>
      <c r="H15" s="49"/>
    </row>
    <row r="16" spans="2:22" ht="25.9" customHeight="1" thickBot="1" x14ac:dyDescent="0.3">
      <c r="F16" s="48"/>
      <c r="H16" s="48"/>
    </row>
    <row r="17" spans="6:8" ht="25.9" customHeight="1" thickBot="1" x14ac:dyDescent="0.3">
      <c r="F17" s="49"/>
      <c r="H17" s="49"/>
    </row>
    <row r="18" spans="6:8" ht="25.9" customHeight="1" thickBot="1" x14ac:dyDescent="0.3">
      <c r="F18" s="48"/>
      <c r="H18" s="48"/>
    </row>
    <row r="19" spans="6:8" ht="25.9" customHeight="1" thickBot="1" x14ac:dyDescent="0.3">
      <c r="F19" s="49"/>
      <c r="H19" s="49"/>
    </row>
    <row r="20" spans="6:8" ht="25.9" customHeight="1" thickBot="1" x14ac:dyDescent="0.3">
      <c r="F20" s="48"/>
      <c r="H20" s="48"/>
    </row>
    <row r="21" spans="6:8" ht="25.9" customHeight="1" thickBot="1" x14ac:dyDescent="0.3">
      <c r="F21" s="68"/>
      <c r="H21" s="68"/>
    </row>
    <row r="22" spans="6:8" ht="19.149999999999999" customHeight="1" x14ac:dyDescent="0.25"/>
    <row r="23" spans="6:8" ht="19.149999999999999" customHeight="1" x14ac:dyDescent="0.25"/>
    <row r="24" spans="6:8" ht="19.149999999999999" hidden="1" customHeight="1" x14ac:dyDescent="0.25"/>
    <row r="25" spans="6:8" ht="19.149999999999999" hidden="1" customHeight="1" x14ac:dyDescent="0.25"/>
    <row r="26" spans="6:8" ht="19.149999999999999" hidden="1" customHeight="1" x14ac:dyDescent="0.25"/>
    <row r="27" spans="6:8" ht="19.149999999999999" hidden="1" customHeight="1" x14ac:dyDescent="0.25"/>
    <row r="28" spans="6:8" ht="19.149999999999999" hidden="1" customHeight="1" x14ac:dyDescent="0.25"/>
    <row r="29" spans="6:8" ht="19.149999999999999" hidden="1" customHeight="1" x14ac:dyDescent="0.25"/>
    <row r="30" spans="6:8" ht="19.149999999999999" hidden="1" customHeight="1" x14ac:dyDescent="0.25"/>
    <row r="31" spans="6:8" ht="19.149999999999999" hidden="1" customHeight="1" x14ac:dyDescent="0.25"/>
    <row r="32" spans="6:8" ht="19.149999999999999" hidden="1" customHeight="1" x14ac:dyDescent="0.25"/>
    <row r="33" spans="2:4" ht="19.149999999999999" hidden="1" customHeight="1" x14ac:dyDescent="0.25"/>
    <row r="34" spans="2:4" ht="19.149999999999999" hidden="1" customHeight="1" x14ac:dyDescent="0.25"/>
    <row r="35" spans="2:4" ht="19.149999999999999" hidden="1" customHeight="1" x14ac:dyDescent="0.25"/>
    <row r="36" spans="2:4" ht="19.149999999999999" hidden="1" customHeight="1" x14ac:dyDescent="0.25"/>
    <row r="37" spans="2:4" ht="19.149999999999999" hidden="1" customHeight="1" x14ac:dyDescent="0.25"/>
    <row r="38" spans="2:4" ht="19.149999999999999" hidden="1" customHeight="1" x14ac:dyDescent="0.25"/>
    <row r="39" spans="2:4" ht="19.149999999999999" hidden="1" customHeight="1" x14ac:dyDescent="0.25"/>
    <row r="40" spans="2:4" ht="19.149999999999999" hidden="1" customHeight="1" x14ac:dyDescent="0.25">
      <c r="B40" t="str">
        <f t="shared" ref="B40:B45" si="0">$B$7&amp;" "&amp;D7</f>
        <v>Seria excepcional Insignificante</v>
      </c>
      <c r="C40" s="69">
        <f>IF(D40="bajo",1,IF(D40="medio",3,IF(D40="alto",5,IF(D40="critico",7))))</f>
        <v>1</v>
      </c>
      <c r="D40" t="str">
        <f t="shared" ref="D40:D45" si="1">R7</f>
        <v>BAJO</v>
      </c>
    </row>
    <row r="41" spans="2:4" ht="19.149999999999999" hidden="1" customHeight="1" x14ac:dyDescent="0.25">
      <c r="B41" t="str">
        <f t="shared" si="0"/>
        <v>Seria excepcional Pequeño</v>
      </c>
      <c r="C41" s="69">
        <f t="shared" ref="C41:C69" si="2">IF(D41="bajo",1,IF(D41="medio",3,IF(D41="alto",5,IF(D41="critico",7))))</f>
        <v>1</v>
      </c>
      <c r="D41" t="str">
        <f t="shared" si="1"/>
        <v>BAJO</v>
      </c>
    </row>
    <row r="42" spans="2:4" ht="19.149999999999999" hidden="1" customHeight="1" x14ac:dyDescent="0.25">
      <c r="B42" t="str">
        <f t="shared" si="0"/>
        <v>Seria excepcional Moderado</v>
      </c>
      <c r="C42" s="69">
        <f t="shared" si="2"/>
        <v>1</v>
      </c>
      <c r="D42" t="str">
        <f t="shared" si="1"/>
        <v>BAJO</v>
      </c>
    </row>
    <row r="43" spans="2:4" ht="19.149999999999999" hidden="1" customHeight="1" x14ac:dyDescent="0.25">
      <c r="B43" t="str">
        <f t="shared" si="0"/>
        <v>Seria excepcional Grande</v>
      </c>
      <c r="C43" s="69">
        <f t="shared" si="2"/>
        <v>3</v>
      </c>
      <c r="D43" t="str">
        <f t="shared" si="1"/>
        <v>MEDIO</v>
      </c>
    </row>
    <row r="44" spans="2:4" ht="19.149999999999999" hidden="1" customHeight="1" x14ac:dyDescent="0.25">
      <c r="B44" t="str">
        <f t="shared" si="0"/>
        <v>Seria excepcional Catastrofe</v>
      </c>
      <c r="C44" s="69">
        <f t="shared" si="2"/>
        <v>3</v>
      </c>
      <c r="D44" t="str">
        <f t="shared" si="1"/>
        <v>MEDIO</v>
      </c>
    </row>
    <row r="45" spans="2:4" hidden="1" x14ac:dyDescent="0.25">
      <c r="B45" t="str">
        <f t="shared" si="0"/>
        <v>Seria excepcional Crítico</v>
      </c>
      <c r="C45" s="69">
        <f t="shared" si="2"/>
        <v>3</v>
      </c>
      <c r="D45" t="str">
        <f t="shared" si="1"/>
        <v>MEDIO</v>
      </c>
    </row>
    <row r="46" spans="2:4" hidden="1" x14ac:dyDescent="0.25">
      <c r="B46" t="str">
        <f t="shared" ref="B46:B51" si="3">$B$8&amp;" "&amp;D7</f>
        <v>Es raro que suceda Insignificante</v>
      </c>
      <c r="C46" s="69">
        <f t="shared" si="2"/>
        <v>1</v>
      </c>
      <c r="D46" t="str">
        <f t="shared" ref="D46:D51" si="4">+S7</f>
        <v>BAJO</v>
      </c>
    </row>
    <row r="47" spans="2:4" hidden="1" x14ac:dyDescent="0.25">
      <c r="B47" t="str">
        <f t="shared" si="3"/>
        <v>Es raro que suceda Pequeño</v>
      </c>
      <c r="C47" s="69">
        <f t="shared" si="2"/>
        <v>1</v>
      </c>
      <c r="D47" t="str">
        <f t="shared" si="4"/>
        <v>BAJO</v>
      </c>
    </row>
    <row r="48" spans="2:4" hidden="1" x14ac:dyDescent="0.25">
      <c r="B48" t="str">
        <f t="shared" si="3"/>
        <v>Es raro que suceda Moderado</v>
      </c>
      <c r="C48" s="69">
        <f t="shared" si="2"/>
        <v>3</v>
      </c>
      <c r="D48" t="str">
        <f t="shared" si="4"/>
        <v>MEDIO</v>
      </c>
    </row>
    <row r="49" spans="2:4" hidden="1" x14ac:dyDescent="0.25">
      <c r="B49" t="str">
        <f t="shared" si="3"/>
        <v>Es raro que suceda Grande</v>
      </c>
      <c r="C49" s="69">
        <f t="shared" si="2"/>
        <v>3</v>
      </c>
      <c r="D49" t="str">
        <f t="shared" si="4"/>
        <v>MEDIO</v>
      </c>
    </row>
    <row r="50" spans="2:4" hidden="1" x14ac:dyDescent="0.25">
      <c r="B50" t="str">
        <f t="shared" si="3"/>
        <v>Es raro que suceda Catastrofe</v>
      </c>
      <c r="C50" s="69">
        <f t="shared" si="2"/>
        <v>3</v>
      </c>
      <c r="D50" t="str">
        <f t="shared" si="4"/>
        <v>MEDIO</v>
      </c>
    </row>
    <row r="51" spans="2:4" hidden="1" x14ac:dyDescent="0.25">
      <c r="B51" t="str">
        <f t="shared" si="3"/>
        <v>Es raro que suceda Crítico</v>
      </c>
      <c r="C51" s="69">
        <f t="shared" si="2"/>
        <v>5</v>
      </c>
      <c r="D51" t="str">
        <f t="shared" si="4"/>
        <v>ALTO</v>
      </c>
    </row>
    <row r="52" spans="2:4" hidden="1" x14ac:dyDescent="0.25">
      <c r="B52" t="str">
        <f t="shared" ref="B52:B57" si="5">$B$9&amp;" "&amp;D7</f>
        <v>Es posible Insignificante</v>
      </c>
      <c r="C52" s="69">
        <f t="shared" si="2"/>
        <v>1</v>
      </c>
      <c r="D52" t="str">
        <f t="shared" ref="D52:D57" si="6">+T7</f>
        <v>BAJO</v>
      </c>
    </row>
    <row r="53" spans="2:4" hidden="1" x14ac:dyDescent="0.25">
      <c r="B53" t="str">
        <f t="shared" si="5"/>
        <v>Es posible Pequeño</v>
      </c>
      <c r="C53" s="69">
        <f t="shared" si="2"/>
        <v>3</v>
      </c>
      <c r="D53" t="str">
        <f t="shared" si="6"/>
        <v>MEDIO</v>
      </c>
    </row>
    <row r="54" spans="2:4" hidden="1" x14ac:dyDescent="0.25">
      <c r="B54" t="str">
        <f t="shared" si="5"/>
        <v>Es posible Moderado</v>
      </c>
      <c r="C54" s="69">
        <f t="shared" si="2"/>
        <v>3</v>
      </c>
      <c r="D54" t="str">
        <f t="shared" si="6"/>
        <v>MEDIO</v>
      </c>
    </row>
    <row r="55" spans="2:4" hidden="1" x14ac:dyDescent="0.25">
      <c r="B55" t="str">
        <f t="shared" si="5"/>
        <v>Es posible Grande</v>
      </c>
      <c r="C55" s="69">
        <f t="shared" si="2"/>
        <v>3</v>
      </c>
      <c r="D55" t="str">
        <f t="shared" si="6"/>
        <v>MEDIO</v>
      </c>
    </row>
    <row r="56" spans="2:4" hidden="1" x14ac:dyDescent="0.25">
      <c r="B56" t="str">
        <f t="shared" si="5"/>
        <v>Es posible Catastrofe</v>
      </c>
      <c r="C56" s="69">
        <f t="shared" si="2"/>
        <v>5</v>
      </c>
      <c r="D56" t="str">
        <f t="shared" si="6"/>
        <v>ALTO</v>
      </c>
    </row>
    <row r="57" spans="2:4" hidden="1" x14ac:dyDescent="0.25">
      <c r="B57" t="str">
        <f t="shared" si="5"/>
        <v>Es posible Crítico</v>
      </c>
      <c r="C57" s="69">
        <f t="shared" si="2"/>
        <v>5</v>
      </c>
      <c r="D57" t="str">
        <f t="shared" si="6"/>
        <v>ALTO</v>
      </c>
    </row>
    <row r="58" spans="2:4" hidden="1" x14ac:dyDescent="0.25">
      <c r="B58" t="str">
        <f t="shared" ref="B58:B63" si="7">$B$10&amp;" "&amp;D7</f>
        <v>Muy probable Insignificante</v>
      </c>
      <c r="C58" s="69">
        <f t="shared" si="2"/>
        <v>3</v>
      </c>
      <c r="D58" t="str">
        <f t="shared" ref="D58:D63" si="8">+U7</f>
        <v>MEDIO</v>
      </c>
    </row>
    <row r="59" spans="2:4" hidden="1" x14ac:dyDescent="0.25">
      <c r="B59" t="str">
        <f t="shared" si="7"/>
        <v>Muy probable Pequeño</v>
      </c>
      <c r="C59" s="69">
        <f t="shared" si="2"/>
        <v>3</v>
      </c>
      <c r="D59" t="str">
        <f t="shared" si="8"/>
        <v>MEDIO</v>
      </c>
    </row>
    <row r="60" spans="2:4" hidden="1" x14ac:dyDescent="0.25">
      <c r="B60" t="str">
        <f t="shared" si="7"/>
        <v>Muy probable Moderado</v>
      </c>
      <c r="C60" s="69">
        <f t="shared" si="2"/>
        <v>3</v>
      </c>
      <c r="D60" t="str">
        <f t="shared" si="8"/>
        <v>MEDIO</v>
      </c>
    </row>
    <row r="61" spans="2:4" hidden="1" x14ac:dyDescent="0.25">
      <c r="B61" t="str">
        <f t="shared" si="7"/>
        <v>Muy probable Grande</v>
      </c>
      <c r="C61" s="69">
        <f t="shared" si="2"/>
        <v>5</v>
      </c>
      <c r="D61" t="str">
        <f t="shared" si="8"/>
        <v>ALTO</v>
      </c>
    </row>
    <row r="62" spans="2:4" hidden="1" x14ac:dyDescent="0.25">
      <c r="B62" t="str">
        <f t="shared" si="7"/>
        <v>Muy probable Catastrofe</v>
      </c>
      <c r="C62" s="69">
        <f t="shared" si="2"/>
        <v>5</v>
      </c>
      <c r="D62" t="str">
        <f t="shared" si="8"/>
        <v>ALTO</v>
      </c>
    </row>
    <row r="63" spans="2:4" hidden="1" x14ac:dyDescent="0.25">
      <c r="B63" t="str">
        <f t="shared" si="7"/>
        <v>Muy probable Crítico</v>
      </c>
      <c r="C63" s="69">
        <f t="shared" si="2"/>
        <v>7</v>
      </c>
      <c r="D63" t="str">
        <f t="shared" si="8"/>
        <v>CRITICO</v>
      </c>
    </row>
    <row r="64" spans="2:4" hidden="1" x14ac:dyDescent="0.25">
      <c r="B64" t="str">
        <f t="shared" ref="B64:B69" si="9">$B$11&amp;" "&amp;D7</f>
        <v>Casi seguro que suceda Insignificante</v>
      </c>
      <c r="C64" s="69">
        <f t="shared" si="2"/>
        <v>3</v>
      </c>
      <c r="D64" t="str">
        <f t="shared" ref="D64:D69" si="10">+V7</f>
        <v>MEDIO</v>
      </c>
    </row>
    <row r="65" spans="2:4" hidden="1" x14ac:dyDescent="0.25">
      <c r="B65" t="str">
        <f t="shared" si="9"/>
        <v>Casi seguro que suceda Pequeño</v>
      </c>
      <c r="C65" s="69">
        <f t="shared" si="2"/>
        <v>3</v>
      </c>
      <c r="D65" t="str">
        <f t="shared" si="10"/>
        <v>MEDIO</v>
      </c>
    </row>
    <row r="66" spans="2:4" hidden="1" x14ac:dyDescent="0.25">
      <c r="B66" t="str">
        <f t="shared" si="9"/>
        <v>Casi seguro que suceda Moderado</v>
      </c>
      <c r="C66" s="69">
        <f t="shared" si="2"/>
        <v>5</v>
      </c>
      <c r="D66" t="str">
        <f t="shared" si="10"/>
        <v>ALTO</v>
      </c>
    </row>
    <row r="67" spans="2:4" hidden="1" x14ac:dyDescent="0.25">
      <c r="B67" t="str">
        <f t="shared" si="9"/>
        <v>Casi seguro que suceda Grande</v>
      </c>
      <c r="C67" s="69">
        <f t="shared" si="2"/>
        <v>5</v>
      </c>
      <c r="D67" t="str">
        <f t="shared" si="10"/>
        <v>ALTO</v>
      </c>
    </row>
    <row r="68" spans="2:4" hidden="1" x14ac:dyDescent="0.25">
      <c r="B68" t="str">
        <f t="shared" si="9"/>
        <v>Casi seguro que suceda Catastrofe</v>
      </c>
      <c r="C68" s="69">
        <f t="shared" si="2"/>
        <v>7</v>
      </c>
      <c r="D68" t="str">
        <f t="shared" si="10"/>
        <v>CRITICO</v>
      </c>
    </row>
    <row r="69" spans="2:4" hidden="1" x14ac:dyDescent="0.25">
      <c r="B69" t="str">
        <f t="shared" si="9"/>
        <v>Casi seguro que suceda Crítico</v>
      </c>
      <c r="C69" s="69">
        <f t="shared" si="2"/>
        <v>7</v>
      </c>
      <c r="D69" t="str">
        <f t="shared" si="10"/>
        <v>CRITICO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"/>
  <sheetViews>
    <sheetView showGridLines="0" zoomScale="90" zoomScaleNormal="90" workbookViewId="0">
      <pane ySplit="4" topLeftCell="A35" activePane="bottomLeft" state="frozen"/>
      <selection pane="bottomLeft" activeCell="C5" sqref="C5"/>
    </sheetView>
  </sheetViews>
  <sheetFormatPr baseColWidth="10" defaultRowHeight="15" x14ac:dyDescent="0.25"/>
  <cols>
    <col min="1" max="1" width="2.140625" customWidth="1"/>
    <col min="2" max="2" width="4.28515625" style="1" customWidth="1"/>
    <col min="3" max="3" width="45.28515625" customWidth="1"/>
    <col min="4" max="4" width="13.28515625" style="1" customWidth="1"/>
    <col min="5" max="5" width="16.140625" style="1" customWidth="1"/>
    <col min="6" max="6" width="19.85546875" bestFit="1" customWidth="1"/>
    <col min="7" max="7" width="11" customWidth="1"/>
    <col min="8" max="8" width="15.5703125" style="1" customWidth="1"/>
    <col min="9" max="9" width="13.140625" style="1" customWidth="1"/>
    <col min="10" max="10" width="31.28515625" customWidth="1"/>
    <col min="11" max="11" width="31.5703125" customWidth="1"/>
    <col min="12" max="12" width="13.28515625" customWidth="1"/>
    <col min="13" max="13" width="48.7109375" customWidth="1"/>
    <col min="14" max="14" width="18.28515625" hidden="1" customWidth="1"/>
    <col min="15" max="15" width="20.7109375" customWidth="1"/>
    <col min="16" max="16" width="21.7109375" customWidth="1"/>
    <col min="17" max="17" width="15.7109375" customWidth="1"/>
    <col min="18" max="18" width="11.5703125" style="55"/>
  </cols>
  <sheetData>
    <row r="1" spans="2:18" ht="18.75" x14ac:dyDescent="0.3">
      <c r="B1" s="67" t="s">
        <v>82</v>
      </c>
    </row>
    <row r="2" spans="2:18" x14ac:dyDescent="0.25">
      <c r="B2" s="65" t="s">
        <v>81</v>
      </c>
    </row>
    <row r="3" spans="2:18" ht="15.75" thickBot="1" x14ac:dyDescent="0.3"/>
    <row r="4" spans="2:18" s="14" customFormat="1" ht="38.25" x14ac:dyDescent="0.25">
      <c r="B4" s="15" t="s">
        <v>3</v>
      </c>
      <c r="C4" s="16" t="s">
        <v>4</v>
      </c>
      <c r="D4" s="16" t="s">
        <v>15</v>
      </c>
      <c r="E4" s="16" t="s">
        <v>33</v>
      </c>
      <c r="F4" s="16" t="s">
        <v>40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16</v>
      </c>
      <c r="M4" s="16" t="s">
        <v>10</v>
      </c>
      <c r="N4" s="16" t="s">
        <v>11</v>
      </c>
      <c r="O4" s="16" t="s">
        <v>12</v>
      </c>
      <c r="P4" s="16" t="s">
        <v>13</v>
      </c>
      <c r="Q4" s="17" t="s">
        <v>14</v>
      </c>
      <c r="R4" s="63" t="s">
        <v>78</v>
      </c>
    </row>
    <row r="5" spans="2:18" s="2" customFormat="1" ht="20.45" customHeight="1" x14ac:dyDescent="0.25">
      <c r="B5" s="3">
        <v>1</v>
      </c>
      <c r="C5" s="4" t="s">
        <v>17</v>
      </c>
      <c r="D5" s="18">
        <v>44851</v>
      </c>
      <c r="E5" s="18" t="s">
        <v>39</v>
      </c>
      <c r="F5" s="4" t="s">
        <v>57</v>
      </c>
      <c r="G5" s="4" t="s">
        <v>62</v>
      </c>
      <c r="H5" s="45" t="str">
        <f>IFERROR(VLOOKUP(F5&amp;" "&amp;G5,CONFIGURACIONES!$B$40:$D$69,3,0),"")</f>
        <v>ALTO</v>
      </c>
      <c r="I5" s="45" t="s">
        <v>41</v>
      </c>
      <c r="J5" s="4"/>
      <c r="K5" s="4"/>
      <c r="L5" s="4"/>
      <c r="M5" s="4"/>
      <c r="N5" s="4" t="s">
        <v>43</v>
      </c>
      <c r="O5" s="4"/>
      <c r="P5" s="4" t="s">
        <v>43</v>
      </c>
      <c r="Q5" s="5" t="s">
        <v>52</v>
      </c>
      <c r="R5" s="64">
        <f>IFERROR(VLOOKUP(F5&amp;" "&amp;G5,CONFIGURACIONES!B:C,2,0),0)</f>
        <v>5</v>
      </c>
    </row>
    <row r="6" spans="2:18" s="2" customFormat="1" ht="20.45" customHeight="1" x14ac:dyDescent="0.25">
      <c r="B6" s="6">
        <v>2</v>
      </c>
      <c r="C6" s="7" t="s">
        <v>18</v>
      </c>
      <c r="D6" s="19">
        <v>44851</v>
      </c>
      <c r="E6" s="19" t="s">
        <v>34</v>
      </c>
      <c r="F6" s="7" t="s">
        <v>57</v>
      </c>
      <c r="G6" s="7" t="s">
        <v>62</v>
      </c>
      <c r="H6" s="22" t="str">
        <f>IFERROR(VLOOKUP(F6&amp;" "&amp;G6,CONFIGURACIONES!$B$40:$D$69,3,0),"")</f>
        <v>ALTO</v>
      </c>
      <c r="I6" s="22" t="s">
        <v>41</v>
      </c>
      <c r="J6" s="7"/>
      <c r="K6" s="7"/>
      <c r="L6" s="7"/>
      <c r="M6" s="7"/>
      <c r="N6" s="7" t="s">
        <v>44</v>
      </c>
      <c r="O6" s="7"/>
      <c r="P6" s="7" t="s">
        <v>43</v>
      </c>
      <c r="Q6" s="8" t="s">
        <v>51</v>
      </c>
      <c r="R6" s="64">
        <f>IFERROR(VLOOKUP(F6&amp;" "&amp;G6,CONFIGURACIONES!B:C,2,0),0)</f>
        <v>5</v>
      </c>
    </row>
    <row r="7" spans="2:18" s="2" customFormat="1" ht="20.45" customHeight="1" x14ac:dyDescent="0.25">
      <c r="B7" s="9">
        <v>3</v>
      </c>
      <c r="C7" s="10" t="s">
        <v>19</v>
      </c>
      <c r="D7" s="20">
        <v>44851</v>
      </c>
      <c r="E7" s="18" t="s">
        <v>36</v>
      </c>
      <c r="F7" s="4" t="s">
        <v>57</v>
      </c>
      <c r="G7" s="4" t="s">
        <v>62</v>
      </c>
      <c r="H7" s="21" t="str">
        <f>IFERROR(VLOOKUP(F7&amp;" "&amp;G7,CONFIGURACIONES!$B$40:$D$69,3,0),"")</f>
        <v>ALTO</v>
      </c>
      <c r="I7" s="45" t="s">
        <v>42</v>
      </c>
      <c r="J7" s="10"/>
      <c r="K7" s="10"/>
      <c r="L7" s="10"/>
      <c r="M7" s="10"/>
      <c r="N7" s="10" t="s">
        <v>45</v>
      </c>
      <c r="O7" s="10"/>
      <c r="P7" s="4" t="s">
        <v>45</v>
      </c>
      <c r="Q7" s="5" t="s">
        <v>52</v>
      </c>
      <c r="R7" s="64">
        <f>IFERROR(VLOOKUP(F7&amp;" "&amp;G7,CONFIGURACIONES!B:C,2,0),0)</f>
        <v>5</v>
      </c>
    </row>
    <row r="8" spans="2:18" s="2" customFormat="1" ht="20.45" customHeight="1" x14ac:dyDescent="0.25">
      <c r="B8" s="6">
        <v>4</v>
      </c>
      <c r="C8" s="7" t="s">
        <v>20</v>
      </c>
      <c r="D8" s="19">
        <v>44851</v>
      </c>
      <c r="E8" s="19" t="s">
        <v>36</v>
      </c>
      <c r="F8" s="7" t="s">
        <v>55</v>
      </c>
      <c r="G8" s="7" t="s">
        <v>63</v>
      </c>
      <c r="H8" s="22" t="str">
        <f>IFERROR(VLOOKUP(F8&amp;" "&amp;G8,CONFIGURACIONES!$B$40:$D$69,3,0),"")</f>
        <v>MEDIO</v>
      </c>
      <c r="I8" s="22" t="s">
        <v>41</v>
      </c>
      <c r="J8" s="7"/>
      <c r="K8" s="7"/>
      <c r="L8" s="7"/>
      <c r="M8" s="7"/>
      <c r="N8" s="7"/>
      <c r="O8" s="7"/>
      <c r="P8" s="7" t="s">
        <v>46</v>
      </c>
      <c r="Q8" s="8" t="s">
        <v>52</v>
      </c>
      <c r="R8" s="64">
        <f>IFERROR(VLOOKUP(F8&amp;" "&amp;G8,CONFIGURACIONES!B:C,2,0),0)</f>
        <v>3</v>
      </c>
    </row>
    <row r="9" spans="2:18" s="2" customFormat="1" ht="20.45" customHeight="1" x14ac:dyDescent="0.25">
      <c r="B9" s="9">
        <v>5</v>
      </c>
      <c r="C9" s="10" t="s">
        <v>21</v>
      </c>
      <c r="D9" s="20">
        <v>44851</v>
      </c>
      <c r="E9" s="18" t="s">
        <v>37</v>
      </c>
      <c r="F9" s="4" t="s">
        <v>54</v>
      </c>
      <c r="G9" s="4" t="s">
        <v>60</v>
      </c>
      <c r="H9" s="21" t="str">
        <f>IFERROR(VLOOKUP(F9&amp;" "&amp;G9,CONFIGURACIONES!$B$40:$D$69,3,0),"")</f>
        <v>BAJO</v>
      </c>
      <c r="I9" s="45" t="s">
        <v>41</v>
      </c>
      <c r="J9" s="10"/>
      <c r="K9" s="10"/>
      <c r="L9" s="10"/>
      <c r="M9" s="10"/>
      <c r="N9" s="10"/>
      <c r="O9" s="10"/>
      <c r="P9" s="4" t="s">
        <v>49</v>
      </c>
      <c r="Q9" s="5" t="s">
        <v>53</v>
      </c>
      <c r="R9" s="64">
        <f>IFERROR(VLOOKUP(F9&amp;" "&amp;G9,CONFIGURACIONES!B:C,2,0),0)</f>
        <v>1</v>
      </c>
    </row>
    <row r="10" spans="2:18" s="2" customFormat="1" ht="20.45" customHeight="1" x14ac:dyDescent="0.25">
      <c r="B10" s="6">
        <v>6</v>
      </c>
      <c r="C10" s="7" t="s">
        <v>22</v>
      </c>
      <c r="D10" s="19">
        <v>44851</v>
      </c>
      <c r="E10" s="19" t="s">
        <v>37</v>
      </c>
      <c r="F10" s="7" t="s">
        <v>56</v>
      </c>
      <c r="G10" s="7" t="s">
        <v>64</v>
      </c>
      <c r="H10" s="22" t="str">
        <f>IFERROR(VLOOKUP(F10&amp;" "&amp;G10,CONFIGURACIONES!$B$40:$D$69,3,0),"")</f>
        <v>ALTO</v>
      </c>
      <c r="I10" s="22" t="s">
        <v>41</v>
      </c>
      <c r="J10" s="7"/>
      <c r="K10" s="7"/>
      <c r="L10" s="7"/>
      <c r="M10" s="7"/>
      <c r="N10" s="7"/>
      <c r="O10" s="7"/>
      <c r="P10" s="7" t="s">
        <v>43</v>
      </c>
      <c r="Q10" s="8" t="s">
        <v>52</v>
      </c>
      <c r="R10" s="64">
        <f>IFERROR(VLOOKUP(F10&amp;" "&amp;G10,CONFIGURACIONES!B:C,2,0),0)</f>
        <v>5</v>
      </c>
    </row>
    <row r="11" spans="2:18" s="2" customFormat="1" ht="20.45" customHeight="1" x14ac:dyDescent="0.25">
      <c r="B11" s="9">
        <v>7</v>
      </c>
      <c r="C11" s="10" t="s">
        <v>23</v>
      </c>
      <c r="D11" s="20">
        <v>44851</v>
      </c>
      <c r="E11" s="18" t="s">
        <v>37</v>
      </c>
      <c r="F11" s="4" t="s">
        <v>55</v>
      </c>
      <c r="G11" s="4" t="s">
        <v>64</v>
      </c>
      <c r="H11" s="21" t="str">
        <f>IFERROR(VLOOKUP(F11&amp;" "&amp;G11,CONFIGURACIONES!$B$40:$D$69,3,0),"")</f>
        <v>ALTO</v>
      </c>
      <c r="I11" s="45" t="s">
        <v>41</v>
      </c>
      <c r="J11" s="10"/>
      <c r="K11" s="10"/>
      <c r="L11" s="10"/>
      <c r="M11" s="10"/>
      <c r="N11" s="10"/>
      <c r="O11" s="10"/>
      <c r="P11" s="4" t="s">
        <v>43</v>
      </c>
      <c r="Q11" s="5" t="s">
        <v>52</v>
      </c>
      <c r="R11" s="64">
        <f>IFERROR(VLOOKUP(F11&amp;" "&amp;G11,CONFIGURACIONES!B:C,2,0),0)</f>
        <v>5</v>
      </c>
    </row>
    <row r="12" spans="2:18" s="2" customFormat="1" ht="20.45" customHeight="1" x14ac:dyDescent="0.25">
      <c r="B12" s="6">
        <v>8</v>
      </c>
      <c r="C12" s="7" t="s">
        <v>24</v>
      </c>
      <c r="D12" s="19">
        <v>44851</v>
      </c>
      <c r="E12" s="19" t="s">
        <v>39</v>
      </c>
      <c r="F12" s="7" t="s">
        <v>55</v>
      </c>
      <c r="G12" s="7" t="s">
        <v>62</v>
      </c>
      <c r="H12" s="22" t="str">
        <f>IFERROR(VLOOKUP(F12&amp;" "&amp;G12,CONFIGURACIONES!$B$40:$D$69,3,0),"")</f>
        <v>MEDIO</v>
      </c>
      <c r="I12" s="22" t="s">
        <v>42</v>
      </c>
      <c r="J12" s="7"/>
      <c r="K12" s="7"/>
      <c r="L12" s="7"/>
      <c r="M12" s="7"/>
      <c r="N12" s="7"/>
      <c r="O12" s="7"/>
      <c r="P12" s="7" t="s">
        <v>43</v>
      </c>
      <c r="Q12" s="8" t="s">
        <v>53</v>
      </c>
      <c r="R12" s="64">
        <f>IFERROR(VLOOKUP(F12&amp;" "&amp;G12,CONFIGURACIONES!B:C,2,0),0)</f>
        <v>3</v>
      </c>
    </row>
    <row r="13" spans="2:18" s="2" customFormat="1" ht="20.45" customHeight="1" x14ac:dyDescent="0.25">
      <c r="B13" s="9">
        <v>9</v>
      </c>
      <c r="C13" s="10" t="s">
        <v>25</v>
      </c>
      <c r="D13" s="20">
        <v>44851</v>
      </c>
      <c r="E13" s="18" t="s">
        <v>39</v>
      </c>
      <c r="F13" s="4" t="s">
        <v>57</v>
      </c>
      <c r="G13" s="4" t="s">
        <v>63</v>
      </c>
      <c r="H13" s="21" t="str">
        <f>IFERROR(VLOOKUP(F13&amp;" "&amp;G13,CONFIGURACIONES!$B$40:$D$69,3,0),"")</f>
        <v>ALTO</v>
      </c>
      <c r="I13" s="45" t="s">
        <v>41</v>
      </c>
      <c r="J13" s="10"/>
      <c r="K13" s="10"/>
      <c r="L13" s="10"/>
      <c r="M13" s="10"/>
      <c r="N13" s="10"/>
      <c r="O13" s="10"/>
      <c r="P13" s="4" t="s">
        <v>43</v>
      </c>
      <c r="Q13" s="5" t="s">
        <v>52</v>
      </c>
      <c r="R13" s="64">
        <f>IFERROR(VLOOKUP(F13&amp;" "&amp;G13,CONFIGURACIONES!B:C,2,0),0)</f>
        <v>5</v>
      </c>
    </row>
    <row r="14" spans="2:18" s="2" customFormat="1" ht="20.45" customHeight="1" x14ac:dyDescent="0.25">
      <c r="B14" s="6">
        <v>10</v>
      </c>
      <c r="C14" s="7" t="s">
        <v>26</v>
      </c>
      <c r="D14" s="19">
        <v>44851</v>
      </c>
      <c r="E14" s="19" t="s">
        <v>36</v>
      </c>
      <c r="F14" s="7" t="s">
        <v>54</v>
      </c>
      <c r="G14" s="7" t="s">
        <v>63</v>
      </c>
      <c r="H14" s="22" t="str">
        <f>IFERROR(VLOOKUP(F14&amp;" "&amp;G14,CONFIGURACIONES!$B$40:$D$69,3,0),"")</f>
        <v>MEDIO</v>
      </c>
      <c r="I14" s="22" t="s">
        <v>41</v>
      </c>
      <c r="J14" s="7"/>
      <c r="K14" s="7"/>
      <c r="L14" s="7"/>
      <c r="M14" s="7"/>
      <c r="N14" s="7"/>
      <c r="O14" s="7"/>
      <c r="P14" s="7" t="s">
        <v>48</v>
      </c>
      <c r="Q14" s="8" t="s">
        <v>52</v>
      </c>
      <c r="R14" s="64">
        <f>IFERROR(VLOOKUP(F14&amp;" "&amp;G14,CONFIGURACIONES!B:C,2,0),0)</f>
        <v>3</v>
      </c>
    </row>
    <row r="15" spans="2:18" s="2" customFormat="1" ht="20.45" customHeight="1" x14ac:dyDescent="0.25">
      <c r="B15" s="9">
        <v>11</v>
      </c>
      <c r="C15" s="10" t="s">
        <v>27</v>
      </c>
      <c r="D15" s="20">
        <v>44851</v>
      </c>
      <c r="E15" s="18" t="s">
        <v>36</v>
      </c>
      <c r="F15" s="4" t="s">
        <v>54</v>
      </c>
      <c r="G15" s="4" t="s">
        <v>63</v>
      </c>
      <c r="H15" s="21" t="str">
        <f>IFERROR(VLOOKUP(F15&amp;" "&amp;G15,CONFIGURACIONES!$B$40:$D$69,3,0),"")</f>
        <v>MEDIO</v>
      </c>
      <c r="I15" s="45" t="s">
        <v>41</v>
      </c>
      <c r="J15" s="10"/>
      <c r="K15" s="10"/>
      <c r="L15" s="10"/>
      <c r="M15" s="10"/>
      <c r="N15" s="10"/>
      <c r="O15" s="10"/>
      <c r="P15" s="4" t="s">
        <v>47</v>
      </c>
      <c r="Q15" s="5" t="s">
        <v>52</v>
      </c>
      <c r="R15" s="64">
        <f>IFERROR(VLOOKUP(F15&amp;" "&amp;G15,CONFIGURACIONES!B:C,2,0),0)</f>
        <v>3</v>
      </c>
    </row>
    <row r="16" spans="2:18" s="2" customFormat="1" ht="20.45" customHeight="1" x14ac:dyDescent="0.25">
      <c r="B16" s="6">
        <v>12</v>
      </c>
      <c r="C16" s="7" t="s">
        <v>28</v>
      </c>
      <c r="D16" s="19">
        <v>44851</v>
      </c>
      <c r="E16" s="19" t="s">
        <v>36</v>
      </c>
      <c r="F16" s="7" t="s">
        <v>56</v>
      </c>
      <c r="G16" s="7" t="s">
        <v>62</v>
      </c>
      <c r="H16" s="22" t="str">
        <f>IFERROR(VLOOKUP(F16&amp;" "&amp;G16,CONFIGURACIONES!$B$40:$D$69,3,0),"")</f>
        <v>MEDIO</v>
      </c>
      <c r="I16" s="22" t="s">
        <v>41</v>
      </c>
      <c r="J16" s="7"/>
      <c r="K16" s="7"/>
      <c r="L16" s="7"/>
      <c r="M16" s="7"/>
      <c r="N16" s="7"/>
      <c r="O16" s="7"/>
      <c r="P16" s="7" t="s">
        <v>48</v>
      </c>
      <c r="Q16" s="8" t="s">
        <v>53</v>
      </c>
      <c r="R16" s="64">
        <f>IFERROR(VLOOKUP(F16&amp;" "&amp;G16,CONFIGURACIONES!B:C,2,0),0)</f>
        <v>3</v>
      </c>
    </row>
    <row r="17" spans="2:18" s="2" customFormat="1" ht="20.45" customHeight="1" x14ac:dyDescent="0.25">
      <c r="B17" s="9">
        <v>13</v>
      </c>
      <c r="C17" s="10" t="s">
        <v>29</v>
      </c>
      <c r="D17" s="20">
        <v>44851</v>
      </c>
      <c r="E17" s="18" t="s">
        <v>36</v>
      </c>
      <c r="F17" s="4" t="s">
        <v>56</v>
      </c>
      <c r="G17" s="4" t="s">
        <v>61</v>
      </c>
      <c r="H17" s="21" t="str">
        <f>IFERROR(VLOOKUP(F17&amp;" "&amp;G17,CONFIGURACIONES!$B$40:$D$69,3,0),"")</f>
        <v>MEDIO</v>
      </c>
      <c r="I17" s="45" t="s">
        <v>42</v>
      </c>
      <c r="J17" s="10"/>
      <c r="K17" s="10"/>
      <c r="L17" s="10"/>
      <c r="M17" s="10"/>
      <c r="N17" s="10"/>
      <c r="O17" s="10"/>
      <c r="P17" s="4" t="s">
        <v>48</v>
      </c>
      <c r="Q17" s="5" t="s">
        <v>52</v>
      </c>
      <c r="R17" s="64">
        <f>IFERROR(VLOOKUP(F17&amp;" "&amp;G17,CONFIGURACIONES!B:C,2,0),0)</f>
        <v>3</v>
      </c>
    </row>
    <row r="18" spans="2:18" s="2" customFormat="1" ht="20.45" customHeight="1" x14ac:dyDescent="0.25">
      <c r="B18" s="6">
        <v>14</v>
      </c>
      <c r="C18" s="7" t="s">
        <v>30</v>
      </c>
      <c r="D18" s="19">
        <v>44851</v>
      </c>
      <c r="E18" s="19" t="s">
        <v>36</v>
      </c>
      <c r="F18" s="7" t="s">
        <v>57</v>
      </c>
      <c r="G18" s="7" t="s">
        <v>61</v>
      </c>
      <c r="H18" s="22" t="str">
        <f>IFERROR(VLOOKUP(F18&amp;" "&amp;G18,CONFIGURACIONES!$B$40:$D$69,3,0),"")</f>
        <v>MEDIO</v>
      </c>
      <c r="I18" s="22" t="s">
        <v>41</v>
      </c>
      <c r="J18" s="7"/>
      <c r="K18" s="7"/>
      <c r="L18" s="7"/>
      <c r="M18" s="7"/>
      <c r="N18" s="7"/>
      <c r="O18" s="7"/>
      <c r="P18" s="7" t="s">
        <v>48</v>
      </c>
      <c r="Q18" s="8" t="s">
        <v>52</v>
      </c>
      <c r="R18" s="64">
        <f>IFERROR(VLOOKUP(F18&amp;" "&amp;G18,CONFIGURACIONES!B:C,2,0),0)</f>
        <v>3</v>
      </c>
    </row>
    <row r="19" spans="2:18" s="2" customFormat="1" ht="20.45" customHeight="1" x14ac:dyDescent="0.25">
      <c r="B19" s="9">
        <v>15</v>
      </c>
      <c r="C19" s="10" t="s">
        <v>31</v>
      </c>
      <c r="D19" s="20">
        <v>44851</v>
      </c>
      <c r="E19" s="18" t="s">
        <v>35</v>
      </c>
      <c r="F19" s="4" t="s">
        <v>55</v>
      </c>
      <c r="G19" s="4" t="s">
        <v>62</v>
      </c>
      <c r="H19" s="21" t="str">
        <f>IFERROR(VLOOKUP(F19&amp;" "&amp;G19,CONFIGURACIONES!$B$40:$D$69,3,0),"")</f>
        <v>MEDIO</v>
      </c>
      <c r="I19" s="45" t="s">
        <v>41</v>
      </c>
      <c r="J19" s="10"/>
      <c r="K19" s="10"/>
      <c r="L19" s="10"/>
      <c r="M19" s="10"/>
      <c r="N19" s="10"/>
      <c r="O19" s="10"/>
      <c r="P19" s="4" t="s">
        <v>50</v>
      </c>
      <c r="Q19" s="5" t="s">
        <v>53</v>
      </c>
      <c r="R19" s="64">
        <f>IFERROR(VLOOKUP(F19&amp;" "&amp;G19,CONFIGURACIONES!B:C,2,0),0)</f>
        <v>3</v>
      </c>
    </row>
    <row r="20" spans="2:18" s="2" customFormat="1" ht="20.45" customHeight="1" x14ac:dyDescent="0.25">
      <c r="B20" s="6">
        <v>16</v>
      </c>
      <c r="C20" s="7" t="s">
        <v>32</v>
      </c>
      <c r="D20" s="19">
        <v>44851</v>
      </c>
      <c r="E20" s="19" t="s">
        <v>35</v>
      </c>
      <c r="F20" s="7" t="s">
        <v>55</v>
      </c>
      <c r="G20" s="7" t="s">
        <v>64</v>
      </c>
      <c r="H20" s="22" t="str">
        <f>IFERROR(VLOOKUP(F20&amp;" "&amp;G20,CONFIGURACIONES!$B$40:$D$69,3,0),"")</f>
        <v>ALTO</v>
      </c>
      <c r="I20" s="22" t="s">
        <v>42</v>
      </c>
      <c r="J20" s="7"/>
      <c r="K20" s="7"/>
      <c r="L20" s="7"/>
      <c r="M20" s="7"/>
      <c r="N20" s="7"/>
      <c r="O20" s="7"/>
      <c r="P20" s="7" t="s">
        <v>43</v>
      </c>
      <c r="Q20" s="8" t="s">
        <v>52</v>
      </c>
      <c r="R20" s="64">
        <f>IFERROR(VLOOKUP(F20&amp;" "&amp;G20,CONFIGURACIONES!B:C,2,0),0)</f>
        <v>5</v>
      </c>
    </row>
    <row r="21" spans="2:18" s="2" customFormat="1" ht="20.45" customHeight="1" x14ac:dyDescent="0.25">
      <c r="B21" s="9">
        <v>17</v>
      </c>
      <c r="C21" s="10"/>
      <c r="D21" s="20"/>
      <c r="E21" s="18"/>
      <c r="F21" s="4"/>
      <c r="G21" s="4"/>
      <c r="H21" s="21" t="str">
        <f>IFERROR(VLOOKUP(F21&amp;" "&amp;G21,CONFIGURACIONES!$B$40:$D$69,3,0),"")</f>
        <v/>
      </c>
      <c r="I21" s="45"/>
      <c r="J21" s="10"/>
      <c r="K21" s="10"/>
      <c r="L21" s="10"/>
      <c r="M21" s="10"/>
      <c r="N21" s="10"/>
      <c r="O21" s="10"/>
      <c r="P21" s="4"/>
      <c r="Q21" s="5"/>
      <c r="R21" s="64">
        <f>IFERROR(VLOOKUP(F21&amp;" "&amp;G21,CONFIGURACIONES!B:C,2,0),0)</f>
        <v>0</v>
      </c>
    </row>
    <row r="22" spans="2:18" s="2" customFormat="1" ht="20.45" customHeight="1" x14ac:dyDescent="0.25">
      <c r="B22" s="6">
        <v>18</v>
      </c>
      <c r="C22" s="7"/>
      <c r="D22" s="19"/>
      <c r="E22" s="19"/>
      <c r="F22" s="7"/>
      <c r="G22" s="7"/>
      <c r="H22" s="22" t="str">
        <f>IFERROR(VLOOKUP(F22&amp;" "&amp;G22,CONFIGURACIONES!$B$40:$D$69,3,0),"")</f>
        <v/>
      </c>
      <c r="I22" s="22"/>
      <c r="J22" s="7"/>
      <c r="K22" s="7"/>
      <c r="L22" s="7"/>
      <c r="M22" s="7"/>
      <c r="N22" s="7"/>
      <c r="O22" s="7"/>
      <c r="P22" s="7"/>
      <c r="Q22" s="8"/>
      <c r="R22" s="64">
        <f>IFERROR(VLOOKUP(F22&amp;" "&amp;G22,CONFIGURACIONES!B:C,2,0),0)</f>
        <v>0</v>
      </c>
    </row>
    <row r="23" spans="2:18" s="2" customFormat="1" ht="20.45" customHeight="1" x14ac:dyDescent="0.25">
      <c r="B23" s="9">
        <v>19</v>
      </c>
      <c r="C23" s="10"/>
      <c r="D23" s="20"/>
      <c r="E23" s="18"/>
      <c r="F23" s="4"/>
      <c r="G23" s="4"/>
      <c r="H23" s="21" t="str">
        <f>IFERROR(VLOOKUP(F23&amp;" "&amp;G23,CONFIGURACIONES!$B$40:$D$69,3,0),"")</f>
        <v/>
      </c>
      <c r="I23" s="45"/>
      <c r="J23" s="10"/>
      <c r="K23" s="10"/>
      <c r="L23" s="10"/>
      <c r="M23" s="10"/>
      <c r="N23" s="10"/>
      <c r="O23" s="10"/>
      <c r="P23" s="4"/>
      <c r="Q23" s="5"/>
      <c r="R23" s="64">
        <f>IFERROR(VLOOKUP(F23&amp;" "&amp;G23,CONFIGURACIONES!B:C,2,0),0)</f>
        <v>0</v>
      </c>
    </row>
    <row r="24" spans="2:18" s="2" customFormat="1" ht="20.45" customHeight="1" x14ac:dyDescent="0.25">
      <c r="B24" s="6">
        <v>20</v>
      </c>
      <c r="C24" s="7"/>
      <c r="D24" s="19"/>
      <c r="E24" s="19"/>
      <c r="F24" s="7"/>
      <c r="G24" s="7"/>
      <c r="H24" s="22" t="str">
        <f>IFERROR(VLOOKUP(F24&amp;" "&amp;G24,CONFIGURACIONES!$B$40:$D$69,3,0),"")</f>
        <v/>
      </c>
      <c r="I24" s="22"/>
      <c r="J24" s="7"/>
      <c r="K24" s="7"/>
      <c r="L24" s="7"/>
      <c r="M24" s="7"/>
      <c r="N24" s="7"/>
      <c r="O24" s="7"/>
      <c r="P24" s="7"/>
      <c r="Q24" s="8"/>
      <c r="R24" s="64">
        <f>IFERROR(VLOOKUP(F24&amp;" "&amp;G24,CONFIGURACIONES!B:C,2,0),0)</f>
        <v>0</v>
      </c>
    </row>
    <row r="25" spans="2:18" s="2" customFormat="1" ht="20.45" customHeight="1" x14ac:dyDescent="0.25">
      <c r="B25" s="9">
        <v>21</v>
      </c>
      <c r="C25" s="10"/>
      <c r="D25" s="20"/>
      <c r="E25" s="18"/>
      <c r="F25" s="4"/>
      <c r="G25" s="4"/>
      <c r="H25" s="21" t="str">
        <f>IFERROR(VLOOKUP(F25&amp;" "&amp;G25,CONFIGURACIONES!$B$40:$D$69,3,0),"")</f>
        <v/>
      </c>
      <c r="I25" s="45"/>
      <c r="J25" s="10"/>
      <c r="K25" s="10"/>
      <c r="L25" s="10"/>
      <c r="M25" s="10"/>
      <c r="N25" s="10"/>
      <c r="O25" s="10"/>
      <c r="P25" s="4"/>
      <c r="Q25" s="5"/>
      <c r="R25" s="64">
        <f>IFERROR(VLOOKUP(F25&amp;" "&amp;G25,CONFIGURACIONES!B:C,2,0),0)</f>
        <v>0</v>
      </c>
    </row>
    <row r="26" spans="2:18" s="2" customFormat="1" ht="20.45" customHeight="1" x14ac:dyDescent="0.25">
      <c r="B26" s="6">
        <v>22</v>
      </c>
      <c r="C26" s="7"/>
      <c r="D26" s="19"/>
      <c r="E26" s="19"/>
      <c r="F26" s="7"/>
      <c r="G26" s="7"/>
      <c r="H26" s="22" t="str">
        <f>IFERROR(VLOOKUP(F26&amp;" "&amp;G26,CONFIGURACIONES!$B$40:$D$69,3,0),"")</f>
        <v/>
      </c>
      <c r="I26" s="22"/>
      <c r="J26" s="7"/>
      <c r="K26" s="7"/>
      <c r="L26" s="7"/>
      <c r="M26" s="7"/>
      <c r="N26" s="7"/>
      <c r="O26" s="7"/>
      <c r="P26" s="7"/>
      <c r="Q26" s="8"/>
      <c r="R26" s="64">
        <f>IFERROR(VLOOKUP(F26&amp;" "&amp;G26,CONFIGURACIONES!B:C,2,0),0)</f>
        <v>0</v>
      </c>
    </row>
    <row r="27" spans="2:18" s="2" customFormat="1" ht="20.45" customHeight="1" x14ac:dyDescent="0.25">
      <c r="B27" s="9">
        <v>23</v>
      </c>
      <c r="C27" s="10"/>
      <c r="D27" s="20"/>
      <c r="E27" s="18"/>
      <c r="F27" s="4"/>
      <c r="G27" s="4"/>
      <c r="H27" s="21" t="str">
        <f>IFERROR(VLOOKUP(F27&amp;" "&amp;G27,CONFIGURACIONES!$B$40:$D$69,3,0),"")</f>
        <v/>
      </c>
      <c r="I27" s="45"/>
      <c r="J27" s="10"/>
      <c r="K27" s="10"/>
      <c r="L27" s="10"/>
      <c r="M27" s="10"/>
      <c r="N27" s="10"/>
      <c r="O27" s="10"/>
      <c r="P27" s="4"/>
      <c r="Q27" s="5"/>
      <c r="R27" s="64">
        <f>IFERROR(VLOOKUP(F27&amp;" "&amp;G27,CONFIGURACIONES!B:C,2,0),0)</f>
        <v>0</v>
      </c>
    </row>
    <row r="28" spans="2:18" s="2" customFormat="1" ht="20.45" customHeight="1" x14ac:dyDescent="0.25">
      <c r="B28" s="6">
        <v>24</v>
      </c>
      <c r="C28" s="7"/>
      <c r="D28" s="19"/>
      <c r="E28" s="19"/>
      <c r="F28" s="7"/>
      <c r="G28" s="7"/>
      <c r="H28" s="22" t="str">
        <f>IFERROR(VLOOKUP(F28&amp;" "&amp;G28,CONFIGURACIONES!$B$40:$D$69,3,0),"")</f>
        <v/>
      </c>
      <c r="I28" s="22"/>
      <c r="J28" s="7"/>
      <c r="K28" s="7"/>
      <c r="L28" s="7"/>
      <c r="M28" s="7"/>
      <c r="N28" s="7"/>
      <c r="O28" s="7"/>
      <c r="P28" s="7"/>
      <c r="Q28" s="8"/>
      <c r="R28" s="64">
        <f>IFERROR(VLOOKUP(F28&amp;" "&amp;G28,CONFIGURACIONES!B:C,2,0),0)</f>
        <v>0</v>
      </c>
    </row>
    <row r="29" spans="2:18" s="2" customFormat="1" ht="20.45" customHeight="1" x14ac:dyDescent="0.25">
      <c r="B29" s="9">
        <v>25</v>
      </c>
      <c r="C29" s="10"/>
      <c r="D29" s="20"/>
      <c r="E29" s="18"/>
      <c r="F29" s="4"/>
      <c r="G29" s="4"/>
      <c r="H29" s="21" t="str">
        <f>IFERROR(VLOOKUP(F29&amp;" "&amp;G29,CONFIGURACIONES!$B$40:$D$69,3,0),"")</f>
        <v/>
      </c>
      <c r="I29" s="45"/>
      <c r="J29" s="10"/>
      <c r="K29" s="10"/>
      <c r="L29" s="10"/>
      <c r="M29" s="10"/>
      <c r="N29" s="10"/>
      <c r="O29" s="10"/>
      <c r="P29" s="4"/>
      <c r="Q29" s="5"/>
      <c r="R29" s="64">
        <f>IFERROR(VLOOKUP(F29&amp;" "&amp;G29,CONFIGURACIONES!B:C,2,0),0)</f>
        <v>0</v>
      </c>
    </row>
    <row r="30" spans="2:18" s="2" customFormat="1" ht="20.45" customHeight="1" x14ac:dyDescent="0.25">
      <c r="B30" s="6">
        <v>26</v>
      </c>
      <c r="C30" s="7"/>
      <c r="D30" s="19"/>
      <c r="E30" s="19"/>
      <c r="F30" s="7"/>
      <c r="G30" s="7"/>
      <c r="H30" s="22" t="str">
        <f>IFERROR(VLOOKUP(F30&amp;" "&amp;G30,CONFIGURACIONES!$B$40:$D$69,3,0),"")</f>
        <v/>
      </c>
      <c r="I30" s="22"/>
      <c r="J30" s="7"/>
      <c r="K30" s="7"/>
      <c r="L30" s="7"/>
      <c r="M30" s="7"/>
      <c r="N30" s="7"/>
      <c r="O30" s="7"/>
      <c r="P30" s="7"/>
      <c r="Q30" s="8"/>
      <c r="R30" s="64">
        <f>IFERROR(VLOOKUP(F30&amp;" "&amp;G30,CONFIGURACIONES!B:C,2,0),0)</f>
        <v>0</v>
      </c>
    </row>
    <row r="31" spans="2:18" s="2" customFormat="1" ht="20.45" customHeight="1" x14ac:dyDescent="0.25">
      <c r="B31" s="9">
        <v>27</v>
      </c>
      <c r="C31" s="10"/>
      <c r="D31" s="20"/>
      <c r="E31" s="18"/>
      <c r="F31" s="4"/>
      <c r="G31" s="4"/>
      <c r="H31" s="21" t="str">
        <f>IFERROR(VLOOKUP(F31&amp;" "&amp;G31,CONFIGURACIONES!$B$40:$D$69,3,0),"")</f>
        <v/>
      </c>
      <c r="I31" s="45"/>
      <c r="J31" s="10"/>
      <c r="K31" s="10"/>
      <c r="L31" s="10"/>
      <c r="M31" s="10"/>
      <c r="N31" s="10"/>
      <c r="O31" s="10"/>
      <c r="P31" s="4"/>
      <c r="Q31" s="5"/>
      <c r="R31" s="64">
        <f>IFERROR(VLOOKUP(F31&amp;" "&amp;G31,CONFIGURACIONES!B:C,2,0),0)</f>
        <v>0</v>
      </c>
    </row>
    <row r="32" spans="2:18" s="2" customFormat="1" ht="20.45" customHeight="1" x14ac:dyDescent="0.25">
      <c r="B32" s="6">
        <v>28</v>
      </c>
      <c r="C32" s="7"/>
      <c r="D32" s="19"/>
      <c r="E32" s="19"/>
      <c r="F32" s="7"/>
      <c r="G32" s="7"/>
      <c r="H32" s="22" t="str">
        <f>IFERROR(VLOOKUP(F32&amp;" "&amp;G32,CONFIGURACIONES!$B$40:$D$69,3,0),"")</f>
        <v/>
      </c>
      <c r="I32" s="22"/>
      <c r="J32" s="7"/>
      <c r="K32" s="7"/>
      <c r="L32" s="7"/>
      <c r="M32" s="7"/>
      <c r="N32" s="7"/>
      <c r="O32" s="7"/>
      <c r="P32" s="7"/>
      <c r="Q32" s="8"/>
      <c r="R32" s="64">
        <f>IFERROR(VLOOKUP(F32&amp;" "&amp;G32,CONFIGURACIONES!B:C,2,0),0)</f>
        <v>0</v>
      </c>
    </row>
    <row r="33" spans="2:18" s="2" customFormat="1" ht="20.45" customHeight="1" x14ac:dyDescent="0.25">
      <c r="B33" s="9">
        <v>29</v>
      </c>
      <c r="C33" s="10"/>
      <c r="D33" s="20"/>
      <c r="E33" s="18"/>
      <c r="F33" s="4"/>
      <c r="G33" s="4"/>
      <c r="H33" s="21" t="str">
        <f>IFERROR(VLOOKUP(F33&amp;" "&amp;G33,CONFIGURACIONES!$B$40:$D$69,3,0),"")</f>
        <v/>
      </c>
      <c r="I33" s="45"/>
      <c r="J33" s="10"/>
      <c r="K33" s="10"/>
      <c r="L33" s="10"/>
      <c r="M33" s="10"/>
      <c r="N33" s="10"/>
      <c r="O33" s="10"/>
      <c r="P33" s="4"/>
      <c r="Q33" s="5"/>
      <c r="R33" s="64">
        <f>IFERROR(VLOOKUP(F33&amp;" "&amp;G33,CONFIGURACIONES!B:C,2,0),0)</f>
        <v>0</v>
      </c>
    </row>
    <row r="34" spans="2:18" s="2" customFormat="1" ht="20.45" customHeight="1" x14ac:dyDescent="0.25">
      <c r="B34" s="6">
        <v>30</v>
      </c>
      <c r="C34" s="7"/>
      <c r="D34" s="19"/>
      <c r="E34" s="19"/>
      <c r="F34" s="7"/>
      <c r="G34" s="7"/>
      <c r="H34" s="22" t="str">
        <f>IFERROR(VLOOKUP(F34&amp;" "&amp;G34,CONFIGURACIONES!$B$40:$D$69,3,0),"")</f>
        <v/>
      </c>
      <c r="I34" s="22"/>
      <c r="J34" s="7"/>
      <c r="K34" s="7"/>
      <c r="L34" s="7"/>
      <c r="M34" s="7"/>
      <c r="N34" s="7"/>
      <c r="O34" s="7"/>
      <c r="P34" s="7"/>
      <c r="Q34" s="8"/>
      <c r="R34" s="64">
        <f>IFERROR(VLOOKUP(F34&amp;" "&amp;G34,CONFIGURACIONES!B:C,2,0),0)</f>
        <v>0</v>
      </c>
    </row>
    <row r="35" spans="2:18" s="2" customFormat="1" ht="20.45" customHeight="1" x14ac:dyDescent="0.25">
      <c r="B35" s="9">
        <v>31</v>
      </c>
      <c r="C35" s="10"/>
      <c r="D35" s="20"/>
      <c r="E35" s="18"/>
      <c r="F35" s="4"/>
      <c r="G35" s="4"/>
      <c r="H35" s="21" t="str">
        <f>IFERROR(VLOOKUP(F35&amp;" "&amp;G35,CONFIGURACIONES!$B$40:$D$69,3,0),"")</f>
        <v/>
      </c>
      <c r="I35" s="45"/>
      <c r="J35" s="10"/>
      <c r="K35" s="10"/>
      <c r="L35" s="10"/>
      <c r="M35" s="10"/>
      <c r="N35" s="10"/>
      <c r="O35" s="10"/>
      <c r="P35" s="4"/>
      <c r="Q35" s="5"/>
      <c r="R35" s="64">
        <f>IFERROR(VLOOKUP(F35&amp;" "&amp;G35,CONFIGURACIONES!B:C,2,0),0)</f>
        <v>0</v>
      </c>
    </row>
    <row r="36" spans="2:18" s="2" customFormat="1" ht="20.45" customHeight="1" x14ac:dyDescent="0.25">
      <c r="B36" s="6">
        <v>32</v>
      </c>
      <c r="C36" s="7"/>
      <c r="D36" s="19"/>
      <c r="E36" s="19"/>
      <c r="F36" s="7"/>
      <c r="G36" s="7"/>
      <c r="H36" s="22" t="str">
        <f>IFERROR(VLOOKUP(F36&amp;" "&amp;G36,CONFIGURACIONES!$B$40:$D$69,3,0),"")</f>
        <v/>
      </c>
      <c r="I36" s="22"/>
      <c r="J36" s="7"/>
      <c r="K36" s="7"/>
      <c r="L36" s="7"/>
      <c r="M36" s="7"/>
      <c r="N36" s="7"/>
      <c r="O36" s="7"/>
      <c r="P36" s="7"/>
      <c r="Q36" s="8"/>
      <c r="R36" s="64">
        <f>IFERROR(VLOOKUP(F36&amp;" "&amp;G36,CONFIGURACIONES!B:C,2,0),0)</f>
        <v>0</v>
      </c>
    </row>
    <row r="37" spans="2:18" s="2" customFormat="1" ht="20.45" customHeight="1" x14ac:dyDescent="0.25">
      <c r="B37" s="9">
        <v>33</v>
      </c>
      <c r="C37" s="10"/>
      <c r="D37" s="20"/>
      <c r="E37" s="18"/>
      <c r="F37" s="4"/>
      <c r="G37" s="4"/>
      <c r="H37" s="21" t="str">
        <f>IFERROR(VLOOKUP(F37&amp;" "&amp;G37,CONFIGURACIONES!$B$40:$D$69,3,0),"")</f>
        <v/>
      </c>
      <c r="I37" s="45"/>
      <c r="J37" s="10"/>
      <c r="K37" s="10"/>
      <c r="L37" s="10"/>
      <c r="M37" s="10"/>
      <c r="N37" s="10"/>
      <c r="O37" s="10"/>
      <c r="P37" s="4"/>
      <c r="Q37" s="5"/>
      <c r="R37" s="64">
        <f>IFERROR(VLOOKUP(F37&amp;" "&amp;G37,CONFIGURACIONES!B:C,2,0),0)</f>
        <v>0</v>
      </c>
    </row>
    <row r="38" spans="2:18" s="2" customFormat="1" ht="20.45" customHeight="1" x14ac:dyDescent="0.25">
      <c r="B38" s="6">
        <v>34</v>
      </c>
      <c r="C38" s="7"/>
      <c r="D38" s="19"/>
      <c r="E38" s="19"/>
      <c r="F38" s="7"/>
      <c r="G38" s="7"/>
      <c r="H38" s="22" t="str">
        <f>IFERROR(VLOOKUP(F38&amp;" "&amp;G38,CONFIGURACIONES!$B$40:$D$69,3,0),"")</f>
        <v/>
      </c>
      <c r="I38" s="22"/>
      <c r="J38" s="7"/>
      <c r="K38" s="7"/>
      <c r="L38" s="7"/>
      <c r="M38" s="7"/>
      <c r="N38" s="7"/>
      <c r="O38" s="7"/>
      <c r="P38" s="7"/>
      <c r="Q38" s="8"/>
      <c r="R38" s="64">
        <f>IFERROR(VLOOKUP(F38&amp;" "&amp;G38,CONFIGURACIONES!B:C,2,0),0)</f>
        <v>0</v>
      </c>
    </row>
    <row r="39" spans="2:18" s="2" customFormat="1" ht="20.45" customHeight="1" x14ac:dyDescent="0.25">
      <c r="B39" s="9">
        <v>35</v>
      </c>
      <c r="C39" s="10"/>
      <c r="D39" s="20"/>
      <c r="E39" s="18"/>
      <c r="F39" s="4"/>
      <c r="G39" s="4"/>
      <c r="H39" s="21" t="str">
        <f>IFERROR(VLOOKUP(F39&amp;" "&amp;G39,CONFIGURACIONES!$B$40:$D$69,3,0),"")</f>
        <v/>
      </c>
      <c r="I39" s="45"/>
      <c r="J39" s="10"/>
      <c r="K39" s="10"/>
      <c r="L39" s="10"/>
      <c r="M39" s="10"/>
      <c r="N39" s="10"/>
      <c r="O39" s="10"/>
      <c r="P39" s="4"/>
      <c r="Q39" s="5"/>
      <c r="R39" s="64">
        <f>IFERROR(VLOOKUP(F39&amp;" "&amp;G39,CONFIGURACIONES!B:C,2,0),0)</f>
        <v>0</v>
      </c>
    </row>
    <row r="40" spans="2:18" s="2" customFormat="1" ht="20.45" customHeight="1" x14ac:dyDescent="0.25">
      <c r="B40" s="6">
        <v>36</v>
      </c>
      <c r="C40" s="7"/>
      <c r="D40" s="19"/>
      <c r="E40" s="19"/>
      <c r="F40" s="7"/>
      <c r="G40" s="7"/>
      <c r="H40" s="22" t="str">
        <f>IFERROR(VLOOKUP(F40&amp;" "&amp;G40,CONFIGURACIONES!$B$40:$D$69,3,0),"")</f>
        <v/>
      </c>
      <c r="I40" s="22"/>
      <c r="J40" s="7"/>
      <c r="K40" s="7"/>
      <c r="L40" s="7"/>
      <c r="M40" s="7"/>
      <c r="N40" s="7"/>
      <c r="O40" s="7"/>
      <c r="P40" s="7"/>
      <c r="Q40" s="8"/>
      <c r="R40" s="64">
        <f>IFERROR(VLOOKUP(F40&amp;" "&amp;G40,CONFIGURACIONES!B:C,2,0),0)</f>
        <v>0</v>
      </c>
    </row>
    <row r="41" spans="2:18" s="2" customFormat="1" ht="20.45" customHeight="1" x14ac:dyDescent="0.25">
      <c r="B41" s="9">
        <v>37</v>
      </c>
      <c r="C41" s="10"/>
      <c r="D41" s="20"/>
      <c r="E41" s="18"/>
      <c r="F41" s="4"/>
      <c r="G41" s="4"/>
      <c r="H41" s="21" t="str">
        <f>IFERROR(VLOOKUP(F41&amp;" "&amp;G41,CONFIGURACIONES!$B$40:$D$69,3,0),"")</f>
        <v/>
      </c>
      <c r="I41" s="45"/>
      <c r="J41" s="10"/>
      <c r="K41" s="10"/>
      <c r="L41" s="10"/>
      <c r="M41" s="10"/>
      <c r="N41" s="10"/>
      <c r="O41" s="10"/>
      <c r="P41" s="4"/>
      <c r="Q41" s="5"/>
      <c r="R41" s="64">
        <f>IFERROR(VLOOKUP(F41&amp;" "&amp;G41,CONFIGURACIONES!B:C,2,0),0)</f>
        <v>0</v>
      </c>
    </row>
    <row r="42" spans="2:18" s="2" customFormat="1" ht="20.45" customHeight="1" x14ac:dyDescent="0.25">
      <c r="B42" s="6">
        <v>38</v>
      </c>
      <c r="C42" s="7"/>
      <c r="D42" s="19"/>
      <c r="E42" s="19"/>
      <c r="F42" s="7"/>
      <c r="G42" s="7"/>
      <c r="H42" s="22" t="str">
        <f>IFERROR(VLOOKUP(F42&amp;" "&amp;G42,CONFIGURACIONES!$B$40:$D$69,3,0),"")</f>
        <v/>
      </c>
      <c r="I42" s="22"/>
      <c r="J42" s="7"/>
      <c r="K42" s="7"/>
      <c r="L42" s="7"/>
      <c r="M42" s="7"/>
      <c r="N42" s="7"/>
      <c r="O42" s="7"/>
      <c r="P42" s="7"/>
      <c r="Q42" s="8"/>
      <c r="R42" s="64">
        <f>IFERROR(VLOOKUP(F42&amp;" "&amp;G42,CONFIGURACIONES!B:C,2,0),0)</f>
        <v>0</v>
      </c>
    </row>
    <row r="43" spans="2:18" s="2" customFormat="1" ht="20.45" customHeight="1" x14ac:dyDescent="0.25">
      <c r="B43" s="9">
        <v>39</v>
      </c>
      <c r="C43" s="10"/>
      <c r="D43" s="20"/>
      <c r="E43" s="18"/>
      <c r="F43" s="4"/>
      <c r="G43" s="4"/>
      <c r="H43" s="21" t="str">
        <f>IFERROR(VLOOKUP(F43&amp;" "&amp;G43,CONFIGURACIONES!$B$40:$D$69,3,0),"")</f>
        <v/>
      </c>
      <c r="I43" s="45"/>
      <c r="J43" s="10"/>
      <c r="K43" s="10"/>
      <c r="L43" s="10"/>
      <c r="M43" s="10"/>
      <c r="N43" s="10"/>
      <c r="O43" s="10"/>
      <c r="P43" s="4"/>
      <c r="Q43" s="5"/>
      <c r="R43" s="64">
        <f>IFERROR(VLOOKUP(F43&amp;" "&amp;G43,CONFIGURACIONES!B:C,2,0),0)</f>
        <v>0</v>
      </c>
    </row>
    <row r="44" spans="2:18" s="2" customFormat="1" ht="20.45" customHeight="1" x14ac:dyDescent="0.25">
      <c r="B44" s="6">
        <v>40</v>
      </c>
      <c r="C44" s="7"/>
      <c r="D44" s="19"/>
      <c r="E44" s="19"/>
      <c r="F44" s="7"/>
      <c r="G44" s="7"/>
      <c r="H44" s="22" t="str">
        <f>IFERROR(VLOOKUP(F44&amp;" "&amp;G44,CONFIGURACIONES!$B$40:$D$69,3,0),"")</f>
        <v/>
      </c>
      <c r="I44" s="22"/>
      <c r="J44" s="7"/>
      <c r="K44" s="7"/>
      <c r="L44" s="7"/>
      <c r="M44" s="7"/>
      <c r="N44" s="7"/>
      <c r="O44" s="7"/>
      <c r="P44" s="7"/>
      <c r="Q44" s="8"/>
      <c r="R44" s="64">
        <f>IFERROR(VLOOKUP(F44&amp;" "&amp;G44,CONFIGURACIONES!B:C,2,0),0)</f>
        <v>0</v>
      </c>
    </row>
    <row r="45" spans="2:18" s="2" customFormat="1" ht="20.45" customHeight="1" x14ac:dyDescent="0.25">
      <c r="B45" s="9">
        <v>41</v>
      </c>
      <c r="C45" s="10"/>
      <c r="D45" s="20"/>
      <c r="E45" s="18"/>
      <c r="F45" s="4"/>
      <c r="G45" s="4"/>
      <c r="H45" s="21" t="str">
        <f>IFERROR(VLOOKUP(F45&amp;" "&amp;G45,CONFIGURACIONES!$B$40:$D$69,3,0),"")</f>
        <v/>
      </c>
      <c r="I45" s="45"/>
      <c r="J45" s="10"/>
      <c r="K45" s="10"/>
      <c r="L45" s="10"/>
      <c r="M45" s="10"/>
      <c r="N45" s="10"/>
      <c r="O45" s="10"/>
      <c r="P45" s="4"/>
      <c r="Q45" s="5"/>
      <c r="R45" s="64">
        <f>IFERROR(VLOOKUP(F45&amp;" "&amp;G45,CONFIGURACIONES!B:C,2,0),0)</f>
        <v>0</v>
      </c>
    </row>
    <row r="46" spans="2:18" s="2" customFormat="1" ht="20.45" customHeight="1" x14ac:dyDescent="0.25">
      <c r="B46" s="6">
        <v>42</v>
      </c>
      <c r="C46" s="7"/>
      <c r="D46" s="19"/>
      <c r="E46" s="19"/>
      <c r="F46" s="7"/>
      <c r="G46" s="7"/>
      <c r="H46" s="22" t="str">
        <f>IFERROR(VLOOKUP(F46&amp;" "&amp;G46,CONFIGURACIONES!$B$40:$D$69,3,0),"")</f>
        <v/>
      </c>
      <c r="I46" s="22"/>
      <c r="J46" s="7"/>
      <c r="K46" s="7"/>
      <c r="L46" s="7"/>
      <c r="M46" s="7"/>
      <c r="N46" s="7"/>
      <c r="O46" s="7"/>
      <c r="P46" s="7"/>
      <c r="Q46" s="8"/>
      <c r="R46" s="64">
        <f>IFERROR(VLOOKUP(F46&amp;" "&amp;G46,CONFIGURACIONES!B:C,2,0),0)</f>
        <v>0</v>
      </c>
    </row>
    <row r="47" spans="2:18" s="2" customFormat="1" ht="20.45" customHeight="1" x14ac:dyDescent="0.25">
      <c r="B47" s="9">
        <v>43</v>
      </c>
      <c r="C47" s="10"/>
      <c r="D47" s="20"/>
      <c r="E47" s="18"/>
      <c r="F47" s="4"/>
      <c r="G47" s="4"/>
      <c r="H47" s="21" t="str">
        <f>IFERROR(VLOOKUP(F47&amp;" "&amp;G47,CONFIGURACIONES!$B$40:$D$69,3,0),"")</f>
        <v/>
      </c>
      <c r="I47" s="45"/>
      <c r="J47" s="10"/>
      <c r="K47" s="10"/>
      <c r="L47" s="10"/>
      <c r="M47" s="10"/>
      <c r="N47" s="10"/>
      <c r="O47" s="10"/>
      <c r="P47" s="4"/>
      <c r="Q47" s="5"/>
      <c r="R47" s="64">
        <f>IFERROR(VLOOKUP(F47&amp;" "&amp;G47,CONFIGURACIONES!B:C,2,0),0)</f>
        <v>0</v>
      </c>
    </row>
    <row r="48" spans="2:18" s="2" customFormat="1" ht="20.45" customHeight="1" thickBot="1" x14ac:dyDescent="0.3">
      <c r="B48" s="11">
        <v>44</v>
      </c>
      <c r="C48" s="12"/>
      <c r="D48" s="23"/>
      <c r="E48" s="66"/>
      <c r="F48" s="12"/>
      <c r="G48" s="12"/>
      <c r="H48" s="23" t="str">
        <f>IFERROR(VLOOKUP(F48&amp;" "&amp;G48,CONFIGURACIONES!$B$40:$D$69,3,0),"")</f>
        <v/>
      </c>
      <c r="I48" s="23"/>
      <c r="J48" s="12"/>
      <c r="K48" s="12"/>
      <c r="L48" s="12"/>
      <c r="M48" s="12"/>
      <c r="N48" s="12"/>
      <c r="O48" s="12"/>
      <c r="P48" s="12"/>
      <c r="Q48" s="13"/>
      <c r="R48" s="64">
        <f>IFERROR(VLOOKUP(F48&amp;" "&amp;G48,CONFIGURACIONES!B:C,2,0),0)</f>
        <v>0</v>
      </c>
    </row>
  </sheetData>
  <conditionalFormatting sqref="H5:H48">
    <cfRule type="cellIs" dxfId="19" priority="5" operator="equal">
      <formula>"CRITICO"</formula>
    </cfRule>
    <cfRule type="cellIs" dxfId="18" priority="6" operator="equal">
      <formula>"ALTO"</formula>
    </cfRule>
    <cfRule type="cellIs" dxfId="17" priority="7" operator="equal">
      <formula>"MEDIO"</formula>
    </cfRule>
    <cfRule type="cellIs" dxfId="16" priority="8" operator="equal">
      <formula>"BAJO"</formula>
    </cfRule>
  </conditionalFormatting>
  <conditionalFormatting sqref="I48">
    <cfRule type="cellIs" dxfId="15" priority="1" operator="equal">
      <formula>"CRITICO"</formula>
    </cfRule>
    <cfRule type="cellIs" dxfId="14" priority="2" operator="equal">
      <formula>"ALTO"</formula>
    </cfRule>
    <cfRule type="cellIs" dxfId="13" priority="3" operator="equal">
      <formula>"MEDIO"</formula>
    </cfRule>
    <cfRule type="cellIs" dxfId="12" priority="4" operator="equal">
      <formula>"BAJO"</formula>
    </cfRule>
  </conditionalFormatting>
  <dataValidations count="2">
    <dataValidation type="list" allowBlank="1" showInputMessage="1" showErrorMessage="1" sqref="I5:I48">
      <formula1>"INTERNO,EXTERNO"</formula1>
    </dataValidation>
    <dataValidation type="list" allowBlank="1" showInputMessage="1" showErrorMessage="1" sqref="Q5:Q48">
      <formula1>"EN DESARROLLO, CONTROLADO, NO CONTROLADO"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CONFIGURACIONES!$B$7:$B$11</xm:f>
          </x14:formula1>
          <xm:sqref>F5:F47</xm:sqref>
        </x14:dataValidation>
        <x14:dataValidation type="list" allowBlank="1" showInputMessage="1" showErrorMessage="1">
          <x14:formula1>
            <xm:f>CONFIGURACIONES!$D$7:$D$12</xm:f>
          </x14:formula1>
          <xm:sqref>G5:G47</xm:sqref>
        </x14:dataValidation>
        <x14:dataValidation type="list" allowBlank="1" showInputMessage="1" showErrorMessage="1">
          <x14:formula1>
            <xm:f>CONFIGURACIONES!$H$7:$H$12</xm:f>
          </x14:formula1>
          <xm:sqref>E5:E48</xm:sqref>
        </x14:dataValidation>
        <x14:dataValidation type="list" allowBlank="1" showInputMessage="1" showErrorMessage="1">
          <x14:formula1>
            <xm:f>CONFIGURACIONES!$F$7:$F$21</xm:f>
          </x14:formula1>
          <xm:sqref>P5:P48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showRowColHeaders="0" tabSelected="1" zoomScale="90" zoomScaleNormal="90" workbookViewId="0"/>
  </sheetViews>
  <sheetFormatPr baseColWidth="10" defaultColWidth="0" defaultRowHeight="15" zeroHeight="1" x14ac:dyDescent="0.25"/>
  <cols>
    <col min="1" max="6" width="11.5703125" style="24" customWidth="1"/>
    <col min="7" max="7" width="17.5703125" style="24" bestFit="1" customWidth="1"/>
    <col min="8" max="8" width="15.7109375" style="24" bestFit="1" customWidth="1"/>
    <col min="9" max="13" width="11.5703125" style="24" customWidth="1"/>
    <col min="14" max="14" width="17.5703125" style="24" bestFit="1" customWidth="1"/>
    <col min="15" max="15" width="17" style="24" bestFit="1" customWidth="1"/>
    <col min="16" max="16" width="11.5703125" style="24" customWidth="1"/>
    <col min="17" max="17" width="7.28515625" style="24" hidden="1" customWidth="1"/>
    <col min="18" max="18" width="0" style="24" hidden="1" customWidth="1"/>
    <col min="19" max="16384" width="11.5703125" style="24" hidden="1"/>
  </cols>
  <sheetData>
    <row r="1" spans="1:18" x14ac:dyDescent="0.25"/>
    <row r="2" spans="1:18" ht="21" x14ac:dyDescent="0.35">
      <c r="A2" s="58" t="str">
        <f>+DATOS!B1</f>
        <v>Empresa SA de CV</v>
      </c>
    </row>
    <row r="3" spans="1:18" ht="15.75" x14ac:dyDescent="0.25">
      <c r="A3" s="59" t="s">
        <v>75</v>
      </c>
    </row>
    <row r="4" spans="1:18" x14ac:dyDescent="0.25"/>
    <row r="5" spans="1:18" x14ac:dyDescent="0.25"/>
    <row r="6" spans="1:18" x14ac:dyDescent="0.25"/>
    <row r="7" spans="1:18" x14ac:dyDescent="0.25"/>
    <row r="8" spans="1:18" x14ac:dyDescent="0.25"/>
    <row r="9" spans="1:18" x14ac:dyDescent="0.25">
      <c r="A9" s="55" t="str">
        <f>CONFIGURACIONES!F7</f>
        <v>FINANZAS</v>
      </c>
      <c r="B9" s="55">
        <f ca="1">SUMIF(DATOS!P:R,DASHBOARD!A9,DATOS!R:R)</f>
        <v>33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 x14ac:dyDescent="0.25">
      <c r="A10" s="55" t="str">
        <f>CONFIGURACIONES!F8</f>
        <v>RECURSOS HUMANOS</v>
      </c>
      <c r="B10" s="55">
        <f ca="1">SUMIF(DATOS!P:R,DASHBOARD!A10,DATOS!R:R)</f>
        <v>12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x14ac:dyDescent="0.25">
      <c r="A11" s="55" t="str">
        <f>CONFIGURACIONES!F9</f>
        <v>TIC</v>
      </c>
      <c r="B11" s="55">
        <f ca="1">SUMIF(DATOS!P:R,DASHBOARD!A11,DATOS!R:R)</f>
        <v>3</v>
      </c>
      <c r="C11" s="55"/>
      <c r="D11" s="55"/>
      <c r="E11" s="55"/>
      <c r="F11" s="55"/>
      <c r="G11" s="55" t="s">
        <v>0</v>
      </c>
      <c r="H11" s="55">
        <v>25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8" x14ac:dyDescent="0.25">
      <c r="A12" s="55" t="str">
        <f>CONFIGURACIONES!F10</f>
        <v>PRODUCCION</v>
      </c>
      <c r="B12" s="55">
        <f ca="1">SUMIF(DATOS!P:R,DASHBOARD!A12,DATOS!R:R)</f>
        <v>5</v>
      </c>
      <c r="C12" s="55" t="s">
        <v>0</v>
      </c>
      <c r="D12" s="55">
        <v>25</v>
      </c>
      <c r="E12" s="55"/>
      <c r="F12" s="55"/>
      <c r="G12" s="55" t="s">
        <v>1</v>
      </c>
      <c r="H12" s="55">
        <v>25</v>
      </c>
      <c r="I12" s="55" t="s">
        <v>0</v>
      </c>
      <c r="J12" s="55">
        <v>25</v>
      </c>
      <c r="K12" s="55"/>
      <c r="L12" s="55" t="s">
        <v>0</v>
      </c>
      <c r="M12" s="55">
        <v>25</v>
      </c>
      <c r="N12" s="55" t="s">
        <v>0</v>
      </c>
      <c r="O12" s="55">
        <v>25</v>
      </c>
      <c r="P12" s="55"/>
      <c r="Q12" s="55"/>
      <c r="R12" s="55"/>
    </row>
    <row r="13" spans="1:18" x14ac:dyDescent="0.25">
      <c r="A13" s="55" t="str">
        <f>CONFIGURACIONES!F11</f>
        <v>COMERCIAL</v>
      </c>
      <c r="B13" s="55">
        <f ca="1">SUMIF(DATOS!P:R,DASHBOARD!A13,DATOS!R:R)</f>
        <v>3</v>
      </c>
      <c r="C13" s="55" t="s">
        <v>1</v>
      </c>
      <c r="D13" s="55">
        <v>25</v>
      </c>
      <c r="E13" s="55"/>
      <c r="F13" s="55"/>
      <c r="G13" s="55" t="s">
        <v>2</v>
      </c>
      <c r="H13" s="55">
        <v>25</v>
      </c>
      <c r="I13" s="55" t="s">
        <v>1</v>
      </c>
      <c r="J13" s="55">
        <v>25</v>
      </c>
      <c r="K13" s="55"/>
      <c r="L13" s="55" t="s">
        <v>1</v>
      </c>
      <c r="M13" s="55">
        <v>25</v>
      </c>
      <c r="N13" s="55" t="s">
        <v>1</v>
      </c>
      <c r="O13" s="55">
        <v>25</v>
      </c>
      <c r="P13" s="55"/>
      <c r="Q13" s="55"/>
      <c r="R13" s="55"/>
    </row>
    <row r="14" spans="1:18" x14ac:dyDescent="0.25">
      <c r="A14" s="55" t="str">
        <f>CONFIGURACIONES!F12</f>
        <v>DISEÑO</v>
      </c>
      <c r="B14" s="55">
        <f ca="1">SUMIF(DATOS!P:R,DASHBOARD!A14,DATOS!R:R)</f>
        <v>3</v>
      </c>
      <c r="C14" s="55" t="s">
        <v>2</v>
      </c>
      <c r="D14" s="55">
        <v>25</v>
      </c>
      <c r="E14" s="55"/>
      <c r="F14" s="55"/>
      <c r="G14" s="55" t="s">
        <v>69</v>
      </c>
      <c r="H14" s="55">
        <v>25</v>
      </c>
      <c r="I14" s="55" t="s">
        <v>2</v>
      </c>
      <c r="J14" s="55">
        <v>25</v>
      </c>
      <c r="K14" s="55"/>
      <c r="L14" s="55" t="s">
        <v>2</v>
      </c>
      <c r="M14" s="55">
        <v>25</v>
      </c>
      <c r="N14" s="55" t="s">
        <v>2</v>
      </c>
      <c r="O14" s="55">
        <v>25</v>
      </c>
      <c r="P14" s="55"/>
      <c r="Q14" s="55"/>
      <c r="R14" s="55"/>
    </row>
    <row r="15" spans="1:18" x14ac:dyDescent="0.25">
      <c r="A15" s="55" t="str">
        <f>CONFIGURACIONES!F13</f>
        <v>JURIDICO</v>
      </c>
      <c r="B15" s="55">
        <f ca="1">SUMIF(DATOS!P:R,DASHBOARD!A15,DATOS!R:R)</f>
        <v>1</v>
      </c>
      <c r="C15" s="55" t="s">
        <v>69</v>
      </c>
      <c r="D15" s="55">
        <v>25</v>
      </c>
      <c r="E15" s="55"/>
      <c r="F15" s="55"/>
      <c r="G15" s="55"/>
      <c r="H15" s="55">
        <f>SUM(H11:H14)</f>
        <v>100</v>
      </c>
      <c r="I15" s="55" t="s">
        <v>69</v>
      </c>
      <c r="J15" s="55">
        <v>25</v>
      </c>
      <c r="K15" s="55"/>
      <c r="L15" s="55" t="s">
        <v>69</v>
      </c>
      <c r="M15" s="55">
        <v>25</v>
      </c>
      <c r="N15" s="55" t="s">
        <v>69</v>
      </c>
      <c r="O15" s="55">
        <v>25</v>
      </c>
      <c r="P15" s="55"/>
      <c r="Q15" s="55"/>
      <c r="R15" s="55"/>
    </row>
    <row r="16" spans="1:18" x14ac:dyDescent="0.25">
      <c r="A16" s="55" t="str">
        <f>CONFIGURACIONES!F14</f>
        <v>MARKETING</v>
      </c>
      <c r="B16" s="55">
        <f ca="1">SUMIF(DATOS!P:R,DASHBOARD!A16,DATOS!R:R)</f>
        <v>0</v>
      </c>
      <c r="C16" s="55"/>
      <c r="D16" s="55">
        <f>SUM(D12:D15)</f>
        <v>100</v>
      </c>
      <c r="E16" s="55"/>
      <c r="F16" s="55"/>
      <c r="G16" s="55" t="str">
        <f>+A12</f>
        <v>PRODUCCION</v>
      </c>
      <c r="H16" s="55">
        <f ca="1">(B12/(COUNTIF(DATOS!$P:$P,DASHBOARD!G16)*7))*100</f>
        <v>71.428571428571431</v>
      </c>
      <c r="I16" s="55"/>
      <c r="J16" s="55">
        <f>SUM(J12:J15)</f>
        <v>100</v>
      </c>
      <c r="K16" s="55"/>
      <c r="L16" s="55"/>
      <c r="M16" s="55">
        <f>SUM(M12:M15)</f>
        <v>100</v>
      </c>
      <c r="N16" s="55"/>
      <c r="O16" s="55">
        <f>SUM(O12:O15)</f>
        <v>100</v>
      </c>
      <c r="P16" s="55"/>
      <c r="Q16" s="55"/>
      <c r="R16" s="55"/>
    </row>
    <row r="17" spans="1:18" x14ac:dyDescent="0.25">
      <c r="A17" s="55">
        <f>CONFIGURACIONES!F21</f>
        <v>0</v>
      </c>
      <c r="B17" s="55">
        <f ca="1">SUMIF(DATOS!P:R,DASHBOARD!A17,DATOS!R:R)</f>
        <v>0</v>
      </c>
      <c r="C17" s="55"/>
      <c r="D17" s="56">
        <f ca="1">+B20/((44-COUNTBLANK(DATOS!C5:C48))*7)*100</f>
        <v>53.571428571428569</v>
      </c>
      <c r="E17" s="55"/>
      <c r="F17" s="55"/>
      <c r="G17" s="55"/>
      <c r="H17" s="55">
        <v>2</v>
      </c>
      <c r="I17" s="55" t="str">
        <f>+A9</f>
        <v>FINANZAS</v>
      </c>
      <c r="J17" s="55">
        <f ca="1">(B9/(COUNTIF(DATOS!$P:$P,DASHBOARD!I17)*7))*100</f>
        <v>67.346938775510196</v>
      </c>
      <c r="K17" s="55"/>
      <c r="L17" s="55" t="str">
        <f>+A10</f>
        <v>RECURSOS HUMANOS</v>
      </c>
      <c r="M17" s="55">
        <f ca="1">(B10/(COUNTIF(DATOS!$P:$P,DASHBOARD!L17)*7))*100</f>
        <v>42.857142857142854</v>
      </c>
      <c r="N17" s="55" t="str">
        <f>+A13</f>
        <v>COMERCIAL</v>
      </c>
      <c r="O17" s="55">
        <f ca="1">(B13/(COUNTIF(DATOS!$P:$P,DASHBOARD!N17)*7))*100</f>
        <v>42.857142857142854</v>
      </c>
      <c r="P17" s="55"/>
      <c r="Q17" s="55"/>
      <c r="R17" s="55"/>
    </row>
    <row r="18" spans="1:18" x14ac:dyDescent="0.25">
      <c r="A18" s="55">
        <f>CONFIGURACIONES!F16</f>
        <v>0</v>
      </c>
      <c r="B18" s="55">
        <f ca="1">SUMIF(DATOS!P:R,DASHBOARD!A18,DATOS!R:R)</f>
        <v>0</v>
      </c>
      <c r="C18" s="55"/>
      <c r="D18" s="55">
        <v>1</v>
      </c>
      <c r="E18" s="55"/>
      <c r="F18" s="55"/>
      <c r="G18" s="55"/>
      <c r="H18" s="55">
        <v>100</v>
      </c>
      <c r="I18" s="55"/>
      <c r="J18" s="55">
        <v>2</v>
      </c>
      <c r="K18" s="55"/>
      <c r="L18" s="55"/>
      <c r="M18" s="55">
        <v>2</v>
      </c>
      <c r="N18" s="55"/>
      <c r="O18" s="55">
        <v>2</v>
      </c>
      <c r="P18" s="55"/>
      <c r="Q18" s="55"/>
      <c r="R18" s="55"/>
    </row>
    <row r="19" spans="1:18" x14ac:dyDescent="0.25">
      <c r="A19" s="55">
        <f>CONFIGURACIONES!F17</f>
        <v>0</v>
      </c>
      <c r="B19" s="55">
        <f ca="1">SUMIF(DATOS!P:R,DASHBOARD!A19,DATOS!R:R)</f>
        <v>0</v>
      </c>
      <c r="C19" s="55"/>
      <c r="D19" s="55">
        <v>100</v>
      </c>
      <c r="E19" s="55">
        <f ca="1">+D17/D19</f>
        <v>0.5357142857142857</v>
      </c>
      <c r="F19" s="55"/>
      <c r="G19" s="55"/>
      <c r="H19" s="55"/>
      <c r="I19" s="55"/>
      <c r="J19" s="55">
        <v>100</v>
      </c>
      <c r="K19" s="57">
        <f ca="1">+J17/J19</f>
        <v>0.67346938775510201</v>
      </c>
      <c r="L19" s="55"/>
      <c r="M19" s="55">
        <v>100</v>
      </c>
      <c r="N19" s="55"/>
      <c r="O19" s="55">
        <v>100</v>
      </c>
      <c r="P19" s="55"/>
      <c r="Q19" s="55"/>
      <c r="R19" s="55"/>
    </row>
    <row r="20" spans="1:18" x14ac:dyDescent="0.25">
      <c r="A20" s="55"/>
      <c r="B20" s="55">
        <f ca="1">SUM(B9:B19)</f>
        <v>60</v>
      </c>
      <c r="C20" s="55"/>
      <c r="D20" s="55"/>
      <c r="E20" s="55"/>
      <c r="F20" s="55"/>
      <c r="G20" s="55"/>
      <c r="H20" s="55"/>
      <c r="I20" s="55" t="s">
        <v>0</v>
      </c>
      <c r="J20" s="55">
        <v>25</v>
      </c>
      <c r="K20" s="55"/>
      <c r="L20" s="55"/>
      <c r="M20" s="55"/>
      <c r="N20" s="55" t="s">
        <v>0</v>
      </c>
      <c r="O20" s="55">
        <v>25</v>
      </c>
      <c r="P20" s="55"/>
      <c r="Q20" s="55"/>
      <c r="R20" s="55"/>
    </row>
    <row r="21" spans="1:18" x14ac:dyDescent="0.25">
      <c r="A21" s="55"/>
      <c r="B21" s="55"/>
      <c r="C21" s="55"/>
      <c r="D21" s="55"/>
      <c r="E21" s="55"/>
      <c r="F21" s="55"/>
      <c r="G21" s="55"/>
      <c r="H21" s="55"/>
      <c r="I21" s="55" t="s">
        <v>1</v>
      </c>
      <c r="J21" s="55">
        <v>25</v>
      </c>
      <c r="K21" s="55"/>
      <c r="L21" s="55" t="s">
        <v>0</v>
      </c>
      <c r="M21" s="55">
        <v>25</v>
      </c>
      <c r="N21" s="55" t="s">
        <v>1</v>
      </c>
      <c r="O21" s="55">
        <v>25</v>
      </c>
      <c r="P21" s="55"/>
      <c r="Q21" s="55"/>
      <c r="R21" s="55"/>
    </row>
    <row r="22" spans="1:18" x14ac:dyDescent="0.25">
      <c r="A22" s="55"/>
      <c r="B22" s="55"/>
      <c r="C22" s="55"/>
      <c r="D22" s="55"/>
      <c r="E22" s="55"/>
      <c r="F22" s="55"/>
      <c r="G22" s="55"/>
      <c r="H22" s="55"/>
      <c r="I22" s="55" t="s">
        <v>2</v>
      </c>
      <c r="J22" s="55">
        <v>25</v>
      </c>
      <c r="K22" s="55"/>
      <c r="L22" s="55" t="s">
        <v>1</v>
      </c>
      <c r="M22" s="55">
        <v>25</v>
      </c>
      <c r="N22" s="55" t="s">
        <v>2</v>
      </c>
      <c r="O22" s="55">
        <v>25</v>
      </c>
      <c r="P22" s="55"/>
      <c r="Q22" s="55"/>
      <c r="R22" s="55"/>
    </row>
    <row r="23" spans="1:18" x14ac:dyDescent="0.25">
      <c r="A23" s="55"/>
      <c r="B23" s="55"/>
      <c r="C23" s="55"/>
      <c r="D23" s="55"/>
      <c r="E23" s="55"/>
      <c r="F23" s="55"/>
      <c r="G23" s="55"/>
      <c r="H23" s="55"/>
      <c r="I23" s="55" t="s">
        <v>69</v>
      </c>
      <c r="J23" s="55">
        <v>25</v>
      </c>
      <c r="K23" s="55"/>
      <c r="L23" s="55" t="s">
        <v>2</v>
      </c>
      <c r="M23" s="55">
        <v>25</v>
      </c>
      <c r="N23" s="55" t="s">
        <v>69</v>
      </c>
      <c r="O23" s="55">
        <v>25</v>
      </c>
      <c r="P23" s="55"/>
      <c r="Q23" s="55"/>
      <c r="R23" s="55"/>
    </row>
    <row r="24" spans="1:18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>
        <f>SUM(J20:J23)</f>
        <v>100</v>
      </c>
      <c r="K24" s="55"/>
      <c r="L24" s="55" t="s">
        <v>69</v>
      </c>
      <c r="M24" s="55">
        <v>25</v>
      </c>
      <c r="N24" s="55"/>
      <c r="O24" s="55">
        <f>SUM(O20:O23)</f>
        <v>100</v>
      </c>
      <c r="P24" s="55"/>
      <c r="Q24" s="55"/>
      <c r="R24" s="55"/>
    </row>
    <row r="25" spans="1:18" x14ac:dyDescent="0.25">
      <c r="A25" s="55"/>
      <c r="B25" s="55"/>
      <c r="C25" s="55"/>
      <c r="D25" s="55"/>
      <c r="E25" s="55"/>
      <c r="F25" s="55"/>
      <c r="G25" s="55"/>
      <c r="H25" s="55"/>
      <c r="I25" s="55" t="str">
        <f>+A14</f>
        <v>DISEÑO</v>
      </c>
      <c r="J25" s="55">
        <f ca="1">(B14/(COUNTIF(DATOS!$P:$P,DASHBOARD!I25)*7))*100</f>
        <v>42.857142857142854</v>
      </c>
      <c r="K25" s="55"/>
      <c r="L25" s="55"/>
      <c r="M25" s="55">
        <f>SUM(M21:M24)</f>
        <v>100</v>
      </c>
      <c r="N25" s="55" t="str">
        <f>+A15</f>
        <v>JURIDICO</v>
      </c>
      <c r="O25" s="55">
        <f ca="1">(B15/(COUNTIF(DATOS!$P:$P,DASHBOARD!N25)*7))*100</f>
        <v>14.285714285714285</v>
      </c>
      <c r="P25" s="55"/>
      <c r="Q25" s="55"/>
      <c r="R25" s="55"/>
    </row>
    <row r="26" spans="1:18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>
        <v>2</v>
      </c>
      <c r="K26" s="55"/>
      <c r="L26" s="55" t="str">
        <f>+A11</f>
        <v>TIC</v>
      </c>
      <c r="M26" s="55">
        <f ca="1">(B11/(COUNTIF(DATOS!$P:$P,DASHBOARD!L26)*7))*100</f>
        <v>42.857142857142854</v>
      </c>
      <c r="N26" s="55"/>
      <c r="O26" s="55">
        <v>2</v>
      </c>
      <c r="P26" s="55"/>
      <c r="Q26" s="55"/>
      <c r="R26" s="55"/>
    </row>
    <row r="27" spans="1:18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>
        <v>100</v>
      </c>
      <c r="K27" s="55"/>
      <c r="L27" s="55"/>
      <c r="M27" s="55">
        <v>2</v>
      </c>
      <c r="N27" s="55"/>
      <c r="O27" s="55">
        <v>100</v>
      </c>
      <c r="P27" s="55"/>
      <c r="Q27" s="55"/>
      <c r="R27" s="55"/>
    </row>
    <row r="28" spans="1:18" x14ac:dyDescent="0.25">
      <c r="A28" s="55"/>
      <c r="B28" s="55" t="s">
        <v>72</v>
      </c>
      <c r="C28" s="55" t="s">
        <v>73</v>
      </c>
      <c r="D28" s="55" t="s">
        <v>74</v>
      </c>
      <c r="E28" s="55"/>
      <c r="F28" s="55"/>
      <c r="G28" s="55"/>
      <c r="H28" s="55"/>
      <c r="I28" s="55"/>
      <c r="J28" s="55"/>
      <c r="K28" s="55"/>
      <c r="L28" s="55"/>
      <c r="M28" s="55">
        <v>100</v>
      </c>
      <c r="N28" s="55" t="s">
        <v>0</v>
      </c>
      <c r="O28" s="55">
        <v>25</v>
      </c>
      <c r="P28" s="55"/>
      <c r="Q28" s="55"/>
      <c r="R28" s="55"/>
    </row>
    <row r="29" spans="1:18" x14ac:dyDescent="0.25">
      <c r="A29" s="55"/>
      <c r="B29" s="55" t="s">
        <v>42</v>
      </c>
      <c r="C29" s="55">
        <f ca="1">SUMIF(DATOS!I:R,DASHBOARD!B29,DATOS!R:R)</f>
        <v>16</v>
      </c>
      <c r="D29" s="57">
        <f ca="1">C29/C31</f>
        <v>0.26666666666666666</v>
      </c>
      <c r="E29" s="55">
        <f>44-COUNTBLANK(DATOS!C5:C48)</f>
        <v>16</v>
      </c>
      <c r="F29" s="55"/>
      <c r="G29" s="60" t="s">
        <v>76</v>
      </c>
      <c r="H29" s="55" t="s">
        <v>79</v>
      </c>
      <c r="I29" s="55"/>
      <c r="J29" s="55"/>
      <c r="K29" s="55"/>
      <c r="L29" s="55"/>
      <c r="M29" s="55"/>
      <c r="N29" s="55" t="s">
        <v>1</v>
      </c>
      <c r="O29" s="55">
        <v>25</v>
      </c>
      <c r="P29" s="55"/>
      <c r="Q29" s="55"/>
      <c r="R29" s="55"/>
    </row>
    <row r="30" spans="1:18" x14ac:dyDescent="0.25">
      <c r="A30" s="55"/>
      <c r="B30" s="55" t="s">
        <v>41</v>
      </c>
      <c r="C30" s="55">
        <f ca="1">SUMIF(DATOS!I:R,DASHBOARD!B30,DATOS!R:R)</f>
        <v>44</v>
      </c>
      <c r="D30" s="57">
        <f ca="1">C30/C31</f>
        <v>0.73333333333333328</v>
      </c>
      <c r="E30" s="55">
        <f>COUNTIF(DATOS!$H:$H,CONFIGURACIONES!R7)</f>
        <v>1</v>
      </c>
      <c r="F30" s="55"/>
      <c r="G30" s="61" t="s">
        <v>39</v>
      </c>
      <c r="H30" s="62">
        <v>11</v>
      </c>
      <c r="I30" s="55"/>
      <c r="J30" s="55"/>
      <c r="K30" s="55"/>
      <c r="L30" s="55"/>
      <c r="M30" s="55"/>
      <c r="N30" s="55" t="s">
        <v>2</v>
      </c>
      <c r="O30" s="55">
        <v>25</v>
      </c>
      <c r="P30" s="55"/>
      <c r="Q30" s="55"/>
      <c r="R30" s="55"/>
    </row>
    <row r="31" spans="1:18" x14ac:dyDescent="0.25">
      <c r="A31" s="55"/>
      <c r="B31" s="55"/>
      <c r="C31" s="55">
        <f ca="1">SUM(C29:C30)</f>
        <v>60</v>
      </c>
      <c r="D31" s="55"/>
      <c r="E31" s="55">
        <f>COUNTIF(DATOS!$H:$H,CONFIGURACIONES!T9)</f>
        <v>8</v>
      </c>
      <c r="F31" s="55"/>
      <c r="G31" s="61" t="s">
        <v>37</v>
      </c>
      <c r="H31" s="62">
        <v>10</v>
      </c>
      <c r="I31" s="55"/>
      <c r="J31" s="55"/>
      <c r="K31" s="55"/>
      <c r="L31" s="55"/>
      <c r="M31" s="55"/>
      <c r="N31" s="55" t="s">
        <v>69</v>
      </c>
      <c r="O31" s="55">
        <v>25</v>
      </c>
      <c r="P31" s="55"/>
      <c r="Q31" s="55"/>
      <c r="R31" s="55"/>
    </row>
    <row r="32" spans="1:18" x14ac:dyDescent="0.25">
      <c r="A32" s="55"/>
      <c r="B32" s="55"/>
      <c r="C32" s="55"/>
      <c r="D32" s="55"/>
      <c r="E32" s="55">
        <f>COUNTIF(DATOS!$H:$H,CONFIGURACIONES!T12)</f>
        <v>7</v>
      </c>
      <c r="F32" s="55"/>
      <c r="G32" s="61" t="s">
        <v>34</v>
      </c>
      <c r="H32" s="62">
        <v>3</v>
      </c>
      <c r="I32" s="55"/>
      <c r="J32" s="55"/>
      <c r="K32" s="55"/>
      <c r="L32" s="55"/>
      <c r="M32" s="55"/>
      <c r="N32" s="55"/>
      <c r="O32" s="55">
        <f>SUM(O28:O31)</f>
        <v>100</v>
      </c>
      <c r="P32" s="55"/>
      <c r="Q32" s="55"/>
      <c r="R32" s="55"/>
    </row>
    <row r="33" spans="1:18" x14ac:dyDescent="0.25">
      <c r="A33" s="55"/>
      <c r="B33" s="55"/>
      <c r="C33" s="55"/>
      <c r="D33" s="55"/>
      <c r="E33" s="55">
        <f>COUNTIF(DATOS!$H:$H,CONFIGURACIONES!V12)</f>
        <v>0</v>
      </c>
      <c r="F33" s="55"/>
      <c r="G33" s="61" t="s">
        <v>35</v>
      </c>
      <c r="H33" s="62">
        <v>11</v>
      </c>
      <c r="I33" s="55"/>
      <c r="J33" s="55"/>
      <c r="K33" s="55"/>
      <c r="L33" s="55"/>
      <c r="M33" s="55"/>
      <c r="N33" s="55" t="str">
        <f>+A16</f>
        <v>MARKETING</v>
      </c>
      <c r="O33" s="55" t="e">
        <f ca="1">(B16/(COUNTIF(DATOS!$P:$P,DASHBOARD!N33)*7))*100</f>
        <v>#DIV/0!</v>
      </c>
      <c r="P33" s="55"/>
      <c r="Q33" s="55"/>
      <c r="R33" s="55"/>
    </row>
    <row r="34" spans="1:18" x14ac:dyDescent="0.25">
      <c r="A34" s="55"/>
      <c r="B34" s="55"/>
      <c r="C34" s="55"/>
      <c r="D34" s="55"/>
      <c r="E34" s="55"/>
      <c r="F34" s="55"/>
      <c r="G34" s="61" t="s">
        <v>36</v>
      </c>
      <c r="H34" s="62">
        <v>23</v>
      </c>
      <c r="I34" s="55"/>
      <c r="J34" s="55"/>
      <c r="K34" s="55"/>
      <c r="L34" s="55"/>
      <c r="M34" s="55"/>
      <c r="N34" s="55"/>
      <c r="O34" s="55">
        <v>2</v>
      </c>
      <c r="P34" s="55"/>
      <c r="Q34" s="55"/>
      <c r="R34" s="55"/>
    </row>
    <row r="35" spans="1:18" x14ac:dyDescent="0.25">
      <c r="A35" s="55"/>
      <c r="B35" s="55"/>
      <c r="C35" s="55"/>
      <c r="D35" s="55"/>
      <c r="E35" s="55"/>
      <c r="F35" s="55"/>
      <c r="G35" s="61" t="s">
        <v>77</v>
      </c>
      <c r="H35" s="62">
        <v>58</v>
      </c>
      <c r="I35" s="55"/>
      <c r="J35" s="55"/>
      <c r="K35" s="55"/>
      <c r="L35" s="55"/>
      <c r="M35" s="55"/>
      <c r="N35" s="55"/>
      <c r="O35" s="55">
        <v>100</v>
      </c>
      <c r="P35" s="55"/>
      <c r="Q35" s="55"/>
      <c r="R35" s="55"/>
    </row>
    <row r="36" spans="1:18" x14ac:dyDescent="0.25">
      <c r="A36" s="55"/>
      <c r="B36" s="55"/>
      <c r="C36" s="55"/>
      <c r="D36" s="55"/>
      <c r="E36" s="55"/>
      <c r="F36" s="55"/>
      <c r="G36"/>
      <c r="H36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x14ac:dyDescent="0.25">
      <c r="A37" s="55"/>
      <c r="B37" s="55"/>
      <c r="C37" s="55"/>
      <c r="D37" s="55"/>
      <c r="E37" s="55"/>
      <c r="F37" s="55"/>
      <c r="G37"/>
      <c r="H37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60" t="s">
        <v>76</v>
      </c>
      <c r="O38" s="55" t="s">
        <v>80</v>
      </c>
      <c r="P38" s="55"/>
      <c r="Q38" s="55"/>
      <c r="R38" s="55"/>
    </row>
    <row r="39" spans="1:18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61" t="s">
        <v>51</v>
      </c>
      <c r="O39" s="62">
        <v>1</v>
      </c>
      <c r="P39" s="55"/>
      <c r="Q39" s="55"/>
      <c r="R39" s="55"/>
    </row>
    <row r="40" spans="1:18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61" t="s">
        <v>52</v>
      </c>
      <c r="O40" s="62">
        <v>11</v>
      </c>
      <c r="P40" s="55"/>
      <c r="Q40" s="55"/>
      <c r="R40" s="55"/>
    </row>
    <row r="41" spans="1:18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61" t="s">
        <v>53</v>
      </c>
      <c r="O41" s="62">
        <v>4</v>
      </c>
      <c r="P41" s="55"/>
      <c r="Q41" s="55"/>
      <c r="R41" s="55"/>
    </row>
    <row r="42" spans="1:18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61" t="s">
        <v>77</v>
      </c>
      <c r="O42" s="62">
        <v>16</v>
      </c>
      <c r="P42" s="55"/>
      <c r="Q42" s="55"/>
      <c r="R42" s="55"/>
    </row>
    <row r="43" spans="1:18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idden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idden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idden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1:18" hidden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1:18" hidden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idden="1" x14ac:dyDescent="0.25">
      <c r="N52"/>
      <c r="O52"/>
      <c r="P52"/>
    </row>
    <row r="53" spans="1:18" hidden="1" x14ac:dyDescent="0.25">
      <c r="N53"/>
      <c r="O53"/>
      <c r="P53"/>
    </row>
    <row r="54" spans="1:18" hidden="1" x14ac:dyDescent="0.25">
      <c r="N54"/>
      <c r="O54"/>
      <c r="P54"/>
    </row>
    <row r="55" spans="1:18" hidden="1" x14ac:dyDescent="0.25">
      <c r="N55"/>
      <c r="O55"/>
      <c r="P55"/>
    </row>
  </sheetData>
  <pageMargins left="0.7" right="0.7" top="0.75" bottom="0.75" header="0.3" footer="0.3"/>
  <pageSetup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CONFIGURACIONES</vt:lpstr>
      <vt:lpstr>DATOS</vt:lpstr>
      <vt:lpstr>DASHBOARD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Mendoza Garcia</dc:creator>
  <cp:lastModifiedBy>ArmandoM</cp:lastModifiedBy>
  <dcterms:created xsi:type="dcterms:W3CDTF">2022-10-19T13:24:30Z</dcterms:created>
  <dcterms:modified xsi:type="dcterms:W3CDTF">2025-02-04T02:50:51Z</dcterms:modified>
</cp:coreProperties>
</file>